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<sst xmlns="http://schemas.openxmlformats.org/spreadsheetml/2006/main" count="632" uniqueCount="123">
  <si>
    <t>Team</t>
  </si>
  <si>
    <t>Average</t>
  </si>
  <si>
    <t>A</t>
  </si>
  <si>
    <t>B</t>
  </si>
  <si>
    <t>C</t>
  </si>
  <si>
    <t>Week 12</t>
  </si>
  <si>
    <t>Week 1</t>
  </si>
  <si>
    <t>Week 2</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</si>
  <si>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</si>
  <si>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</si>
  <si>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</si>
  <si>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</si>
  <si>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</si>
  <si>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</si>
  <si>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</si>
  <si>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</si>
  <si>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</si>
  <si>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</si>
  <si>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</si>
  <si>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</si>
  <si>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</si>
  <si>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</si>
  <si>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</si>
  <si>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</si>
  <si>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</si>
  <si>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</si>
  <si>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</si>
  <si>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</si>
  <si>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</si>
  <si>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</si>
  <si>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</si>
  <si>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</si>
  <si>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</si>
  <si>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</si>
  <si>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</si>
  <si>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</si>
  <si>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</si>
  <si>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</si>
  <si>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</si>
  <si>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</si>
  <si>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</si>
  <si>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</si>
  <si>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</si>
  <si>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</si>
  <si>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</si>
  <si>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</si>
  <si>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</si>
  <si>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</si>
  <si>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</si>
  <si>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</si>
  <si>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</si>
  <si>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</si>
  <si>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</si>
  <si>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</si>
  <si>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</si>
  <si>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</si>
  <si>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</si>
  <si>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</si>
  <si>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</si>
  <si>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</si>
  <si>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</si>
  <si>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</si>
  <si>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</si>
  <si>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Last season's best:</t>
  </si>
  <si>
    <t>Last season's worst:</t>
  </si>
  <si>
    <t>Range:</t>
  </si>
  <si>
    <t>Best overall:</t>
  </si>
  <si>
    <t>Worst overall:</t>
  </si>
  <si>
    <t xml:space="preserve"> </t>
  </si>
  <si>
    <t>Brewers Arms</t>
  </si>
  <si>
    <t>Chester Road Tavern</t>
  </si>
  <si>
    <t>Cock Inn</t>
  </si>
  <si>
    <t>Harrington 'B'</t>
  </si>
  <si>
    <t>Pack Horse Bowling Club</t>
  </si>
  <si>
    <t>Park Timers</t>
  </si>
  <si>
    <t>Robin Hood</t>
  </si>
  <si>
    <t>Sutton Club</t>
  </si>
  <si>
    <t>Weaver</t>
  </si>
  <si>
    <t>Waters Green Rams</t>
  </si>
  <si>
    <t>Church House Bollington</t>
  </si>
  <si>
    <t>Dolphin</t>
  </si>
  <si>
    <t>Dolphin Dragons</t>
  </si>
  <si>
    <t>Royal Oak</t>
  </si>
  <si>
    <t>Ox-fford</t>
  </si>
  <si>
    <t>Ox-fford 'C'</t>
  </si>
  <si>
    <t>British Flag</t>
  </si>
  <si>
    <t>Harrington Academicals</t>
  </si>
  <si>
    <t>Waters Green Lemmings</t>
  </si>
  <si>
    <t>Nags Head</t>
  </si>
  <si>
    <t>Park Taverners</t>
  </si>
  <si>
    <t>Plough Horntails</t>
  </si>
  <si>
    <t>Rushton Diamonds</t>
  </si>
  <si>
    <t>Sutton Mutton</t>
  </si>
  <si>
    <t>2017-18 total</t>
  </si>
  <si>
    <t>Entertainment</t>
  </si>
  <si>
    <t>Last Year</t>
  </si>
  <si>
    <t>Last Yr</t>
  </si>
  <si>
    <t>17.22</t>
  </si>
  <si>
    <t>17.65</t>
  </si>
  <si>
    <t>20.42</t>
  </si>
  <si>
    <t>18.84</t>
  </si>
  <si>
    <t>24.61</t>
  </si>
  <si>
    <t>14.47</t>
  </si>
  <si>
    <t>(16.23)</t>
  </si>
  <si>
    <t>19.10</t>
  </si>
  <si>
    <t>12.56</t>
  </si>
  <si>
    <t>(11.45)</t>
  </si>
  <si>
    <t>(23.61)</t>
  </si>
  <si>
    <t>14.14</t>
  </si>
  <si>
    <t>(7.83)</t>
  </si>
  <si>
    <t>(14.01)</t>
  </si>
  <si>
    <t>11.5</t>
  </si>
  <si>
    <t>(11.16)</t>
  </si>
  <si>
    <t>17.13</t>
  </si>
  <si>
    <t>14.74</t>
  </si>
  <si>
    <t>7.42</t>
  </si>
  <si>
    <t>18.04</t>
  </si>
  <si>
    <t>7.84</t>
  </si>
  <si>
    <t>13.17</t>
  </si>
  <si>
    <t>16.23</t>
  </si>
  <si>
    <t>16.96</t>
  </si>
  <si>
    <t>10.00</t>
  </si>
  <si>
    <t>15.17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</si>
</sst>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9">
    <font>
      <sz val="10"/>
      <name val="Arial"/>
      <family val="0"/>
    </font>
    <font>
      <b/>
      <sz val="10"/>
      <name val="Arial"/>
      <family val="2"/>
    </font>
    <font>
      <u val="single"/>
      <sz val="10"/>
      <color indexed="36"/>
      <name val="Arial"/>
      <family val="0"/>
    </font>
    <font>
      <u val="single"/>
      <sz val="10"/>
      <color indexed="12"/>
      <name val="Arial"/>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0">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Border="1" applyAlignment="1">
      <alignment/>
    </xf>
    <xf numFmtId="0" fontId="1" fillId="0" borderId="11" xfId="0" applyFont="1" applyBorder="1" applyAlignment="1">
      <alignment/>
    </xf>
    <xf numFmtId="0" fontId="0" fillId="0" borderId="12" xfId="0" applyBorder="1" applyAlignment="1">
      <alignment horizontal="center"/>
    </xf>
    <xf numFmtId="1" fontId="1" fillId="0" borderId="0" xfId="0" applyNumberFormat="1" applyFont="1" applyAlignment="1">
      <alignment/>
    </xf>
    <xf numFmtId="0" fontId="1" fillId="0" borderId="14" xfId="0" applyFont="1" applyBorder="1" applyAlignment="1">
      <alignment/>
    </xf>
    <xf numFmtId="0" fontId="0" fillId="0" borderId="15" xfId="0"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1" fontId="0" fillId="0" borderId="11" xfId="0" applyNumberFormat="1" applyBorder="1" applyAlignment="1">
      <alignment/>
    </xf>
    <xf numFmtId="0" fontId="1" fillId="0" borderId="0" xfId="0" applyFont="1" applyAlignment="1">
      <alignment horizontal="right"/>
    </xf>
    <xf numFmtId="2" fontId="1" fillId="0" borderId="0" xfId="0" applyNumberFormat="1" applyFont="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2" fontId="0" fillId="0" borderId="11" xfId="0" applyNumberFormat="1" applyFont="1" applyBorder="1" applyAlignment="1">
      <alignment/>
    </xf>
    <xf numFmtId="2" fontId="0" fillId="0" borderId="0" xfId="0" applyNumberFormat="1" applyFont="1" applyAlignment="1">
      <alignment/>
    </xf>
    <xf numFmtId="2" fontId="0" fillId="0" borderId="12" xfId="0" applyNumberFormat="1" applyFont="1" applyBorder="1" applyAlignment="1">
      <alignment/>
    </xf>
    <xf numFmtId="1" fontId="0" fillId="0" borderId="0" xfId="0" applyNumberFormat="1" applyFont="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168" fontId="0" fillId="0" borderId="14" xfId="0" applyNumberFormat="1" applyBorder="1" applyAlignment="1">
      <alignment/>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1" fontId="0" fillId="0" borderId="0" xfId="0" applyNumberFormat="1" applyFont="1" applyAlignment="1">
      <alignment horizontal="righ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xf>
    <xf numFmtId="0" fontId="0" fillId="0" borderId="0" xfId="0" applyFont="1" applyAlignment="1">
      <alignment horizontal="left"/>
    </xf>
    <xf numFmtId="1" fontId="1" fillId="0" borderId="16" xfId="0" applyNumberFormat="1" applyFont="1" applyBorder="1" applyAlignment="1">
      <alignment/>
    </xf>
    <xf numFmtId="0" fontId="0" fillId="0" borderId="21" xfId="0" applyBorder="1" applyAlignment="1">
      <alignment/>
    </xf>
    <xf numFmtId="1" fontId="1" fillId="0" borderId="21" xfId="0" applyNumberFormat="1" applyFont="1" applyBorder="1" applyAlignment="1">
      <alignment/>
    </xf>
    <xf numFmtId="1" fontId="0" fillId="0" borderId="19" xfId="0" applyNumberFormat="1" applyBorder="1" applyAlignment="1">
      <alignment/>
    </xf>
    <xf numFmtId="0" fontId="0" fillId="0" borderId="0" xfId="57">
      <alignment/>
      <protection/>
    </xf>
    <xf numFmtId="0" fontId="1" fillId="0" borderId="11" xfId="57" applyFont="1" applyBorder="1">
      <alignment/>
      <protection/>
    </xf>
    <xf numFmtId="0" fontId="0" fillId="0" borderId="20" xfId="57" applyBorder="1" applyAlignment="1">
      <alignment horizontal="center"/>
      <protection/>
    </xf>
    <xf numFmtId="0" fontId="0" fillId="0" borderId="12" xfId="57" applyBorder="1">
      <alignment/>
      <protection/>
    </xf>
    <xf numFmtId="0" fontId="1" fillId="0" borderId="11" xfId="57" applyFont="1" applyBorder="1" applyAlignment="1">
      <alignment horizontal="right" textRotation="90"/>
      <protection/>
    </xf>
    <xf numFmtId="1" fontId="0" fillId="0" borderId="0" xfId="57" applyNumberFormat="1" applyAlignment="1">
      <alignment horizontal="right"/>
      <protection/>
    </xf>
    <xf numFmtId="0" fontId="0" fillId="0" borderId="19" xfId="57" applyBorder="1" applyAlignment="1">
      <alignment horizontal="right"/>
      <protection/>
    </xf>
    <xf numFmtId="1" fontId="0" fillId="0" borderId="0" xfId="57" applyNumberFormat="1">
      <alignment/>
      <protection/>
    </xf>
    <xf numFmtId="0" fontId="0" fillId="0" borderId="20" xfId="57" applyBorder="1">
      <alignment/>
      <protection/>
    </xf>
    <xf numFmtId="0" fontId="0" fillId="0" borderId="11" xfId="57" applyBorder="1">
      <alignment/>
      <protection/>
    </xf>
    <xf numFmtId="2" fontId="0" fillId="0" borderId="11" xfId="57" applyNumberFormat="1" applyBorder="1">
      <alignment/>
      <protection/>
    </xf>
    <xf numFmtId="2" fontId="0" fillId="0" borderId="0" xfId="57" applyNumberFormat="1">
      <alignment/>
      <protection/>
    </xf>
    <xf numFmtId="2" fontId="0" fillId="0" borderId="12" xfId="57" applyNumberFormat="1" applyBorder="1">
      <alignment/>
      <protection/>
    </xf>
    <xf numFmtId="2" fontId="0" fillId="0" borderId="20" xfId="57" applyNumberFormat="1" applyBorder="1">
      <alignment/>
      <protection/>
    </xf>
    <xf numFmtId="2" fontId="1" fillId="0" borderId="11" xfId="57" applyNumberFormat="1" applyFont="1" applyBorder="1">
      <alignment/>
      <protection/>
    </xf>
    <xf numFmtId="2" fontId="0" fillId="0" borderId="11" xfId="57" applyNumberFormat="1" applyBorder="1" applyAlignment="1">
      <alignment horizontal="center"/>
      <protection/>
    </xf>
    <xf numFmtId="0" fontId="1" fillId="0" borderId="0" xfId="57" applyFont="1">
      <alignment/>
      <protection/>
    </xf>
    <xf numFmtId="1" fontId="1" fillId="0" borderId="0" xfId="57" applyNumberFormat="1" applyFont="1">
      <alignment/>
      <protection/>
    </xf>
    <xf numFmtId="0" fontId="0" fillId="0" borderId="0" xfId="57" applyAlignment="1">
      <alignment horizontal="center"/>
      <protection/>
    </xf>
    <xf numFmtId="0" fontId="1" fillId="0" borderId="22" xfId="0" applyFont="1" applyBorder="1" applyAlignment="1">
      <alignment horizontal="right"/>
    </xf>
    <xf numFmtId="49" fontId="0" fillId="0" borderId="11" xfId="0" applyNumberFormat="1" applyFont="1" applyBorder="1" applyAlignment="1">
      <alignment horizontal="center"/>
    </xf>
    <xf numFmtId="2" fontId="0" fillId="0" borderId="11" xfId="0" applyNumberFormat="1" applyFont="1" applyBorder="1" applyAlignment="1">
      <alignment horizontal="center"/>
    </xf>
    <xf numFmtId="2" fontId="4" fillId="0" borderId="0" xfId="57" applyNumberFormat="1" applyFont="1" applyAlignment="1">
      <alignment horizontal="center"/>
      <protection/>
    </xf>
    <xf numFmtId="2" fontId="0" fillId="0" borderId="0" xfId="57" applyNumberFormat="1" applyAlignment="1">
      <alignment horizontal="center"/>
      <protection/>
    </xf>
    <xf numFmtId="0" fontId="1" fillId="0" borderId="20" xfId="57" applyFont="1" applyBorder="1">
      <alignment/>
      <protection/>
    </xf>
    <xf numFmtId="1" fontId="1" fillId="0" borderId="11" xfId="57" applyNumberFormat="1" applyFont="1" applyBorder="1">
      <alignment/>
      <protection/>
    </xf>
    <xf numFmtId="2" fontId="1" fillId="0" borderId="0" xfId="57" applyNumberFormat="1" applyFont="1">
      <alignment/>
      <protection/>
    </xf>
    <xf numFmtId="2" fontId="1" fillId="0" borderId="12" xfId="57" applyNumberFormat="1" applyFont="1" applyBorder="1">
      <alignment/>
      <protection/>
    </xf>
    <xf numFmtId="2" fontId="1" fillId="0" borderId="20" xfId="57" applyNumberFormat="1" applyFont="1" applyBorder="1">
      <alignment/>
      <protection/>
    </xf>
    <xf numFmtId="2" fontId="1" fillId="0" borderId="11" xfId="57" applyNumberFormat="1" applyFont="1" applyBorder="1" applyAlignment="1">
      <alignment horizontal="center"/>
      <protection/>
    </xf>
    <xf numFmtId="0" fontId="0" fillId="0" borderId="23" xfId="0" applyFont="1" applyBorder="1" applyAlignment="1">
      <alignment/>
    </xf>
    <xf numFmtId="0" fontId="1" fillId="0" borderId="11" xfId="0" applyFont="1" applyBorder="1" applyAlignment="1">
      <alignment horizontal="center"/>
    </xf>
    <xf numFmtId="49" fontId="1" fillId="0" borderId="11"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A39"/>
  <sheetViews>
    <sheetView tabSelected="1" workbookViewId="0" topLeftCell="A5">
      <selection activeCell="A19" sqref="A19"/>
    </sheetView>
  </sheetViews>
  <sheetFormatPr defaultColWidth="9.140625" defaultRowHeight="12.75"/>
  <cols>
    <col min="1" max="1" width="4.7109375" style="87" customWidth="1"/>
    <col min="2" max="2" width="6.140625" style="87" customWidth="1"/>
    <col min="3" max="3" width="7.00390625" style="105" customWidth="1"/>
    <col min="4" max="4" width="24.28125" style="87" customWidth="1"/>
    <col min="5" max="5" width="3.7109375" style="87" customWidth="1"/>
    <col min="6" max="6" width="5.7109375" style="87" customWidth="1"/>
    <col min="7" max="7" width="3.7109375" style="87" customWidth="1"/>
    <col min="8" max="8" width="5.7109375" style="87" customWidth="1"/>
    <col min="9" max="9" width="3.7109375" style="87" customWidth="1"/>
    <col min="10" max="10" width="5.7109375" style="87" customWidth="1"/>
    <col min="11" max="11" width="3.7109375" style="87" customWidth="1"/>
    <col min="12" max="12" width="5.7109375" style="87" customWidth="1"/>
    <col min="13" max="13" width="4.7109375" style="87" customWidth="1"/>
    <col min="14" max="14" width="7.7109375" style="87" customWidth="1"/>
    <col min="15" max="25" width="4.7109375" style="87" customWidth="1"/>
    <col min="26" max="26" width="9.140625" style="87" customWidth="1"/>
    <col min="27" max="27" width="9.140625" style="94" customWidth="1"/>
    <col min="28" max="16384" width="9.140625" style="87" customWidth="1"/>
  </cols>
  <sheetData>
    <row r="3" spans="2:14" ht="72.75">
      <c r="B3" s="88" t="s">
        <v>24</v>
      </c>
      <c r="C3" s="89"/>
      <c r="D3" s="88" t="s">
        <v>39</v>
      </c>
      <c r="E3" s="90"/>
      <c r="F3" s="91" t="s">
        <v>27</v>
      </c>
      <c r="G3" s="92"/>
      <c r="H3" s="91" t="s">
        <v>28</v>
      </c>
      <c r="I3" s="93"/>
      <c r="J3" s="91" t="s">
        <v>94</v>
      </c>
      <c r="K3" s="90"/>
      <c r="L3" s="91" t="s">
        <v>31</v>
      </c>
      <c r="N3" s="91" t="s">
        <v>95</v>
      </c>
    </row>
    <row r="4" spans="1:14" ht="12.75">
      <c r="A4" s="95">
        <f>IF(D4="","",ROW()-3)</f>
        <v>1</v>
      </c>
      <c r="B4" s="96">
        <f>AllMarks!B4</f>
        <v>1</v>
      </c>
      <c r="C4" s="96" t="str">
        <f>AllMarks!C4</f>
        <v>GK</v>
      </c>
      <c r="D4" s="112" t="str">
        <f>AllMarks!D4</f>
        <v>Ox-fford</v>
      </c>
      <c r="F4" s="97">
        <f>AllMarks!G4</f>
        <v>9.864396823739877</v>
      </c>
      <c r="G4" s="98"/>
      <c r="H4" s="97">
        <f>AllMarks!J4</f>
        <v>8.515383421211151</v>
      </c>
      <c r="I4" s="99"/>
      <c r="J4" s="97">
        <f>AllMarks!O4</f>
        <v>7.22</v>
      </c>
      <c r="K4" s="100"/>
      <c r="L4" s="101">
        <f>AllMarks!Q4</f>
        <v>25.599780244951027</v>
      </c>
      <c r="N4" s="102" t="str">
        <f>AllMarks!S4</f>
        <v>17.22</v>
      </c>
    </row>
    <row r="5" spans="1:14" ht="12.75">
      <c r="A5" s="95">
        <f aca="true" t="shared" si="0" ref="A5:A39">IF(D5="","",ROW()-3)</f>
        <v>2</v>
      </c>
      <c r="B5" s="96">
        <f>AllMarks!B5</f>
        <v>1</v>
      </c>
      <c r="C5" s="96" t="str">
        <f>AllMarks!C5</f>
        <v>Spec</v>
      </c>
      <c r="D5" s="112" t="str">
        <f>AllMarks!D5</f>
        <v>Ox-fford</v>
      </c>
      <c r="F5" s="97">
        <f>AllMarks!G5</f>
        <v>10</v>
      </c>
      <c r="G5" s="98"/>
      <c r="H5" s="97">
        <f>AllMarks!J5</f>
        <v>6.569858464404663</v>
      </c>
      <c r="I5" s="99"/>
      <c r="J5" s="97">
        <f>AllMarks!O5</f>
        <v>7.17</v>
      </c>
      <c r="K5" s="100"/>
      <c r="L5" s="101">
        <f>AllMarks!Q5</f>
        <v>23.739858464404662</v>
      </c>
      <c r="N5" s="102">
        <f>AllMarks!S5</f>
        <v>24.69</v>
      </c>
    </row>
    <row r="6" spans="1:14" ht="12.75">
      <c r="A6" s="95">
        <f t="shared" si="0"/>
        <v>3</v>
      </c>
      <c r="B6" s="96">
        <f>AllMarks!B6</f>
        <v>16</v>
      </c>
      <c r="C6" s="96" t="str">
        <f>AllMarks!C6</f>
        <v>Spec</v>
      </c>
      <c r="D6" s="112" t="str">
        <f>AllMarks!D6</f>
        <v>Pack Horse Bowling Club</v>
      </c>
      <c r="F6" s="97">
        <f>AllMarks!G6</f>
        <v>7.391490258434288</v>
      </c>
      <c r="G6" s="98"/>
      <c r="H6" s="97">
        <f>AllMarks!J6</f>
        <v>8.024725884707005</v>
      </c>
      <c r="I6" s="99"/>
      <c r="J6" s="97">
        <f>AllMarks!O6</f>
        <v>6.51</v>
      </c>
      <c r="K6" s="100"/>
      <c r="L6" s="101">
        <f>AllMarks!Q6</f>
        <v>21.926216143141293</v>
      </c>
      <c r="N6" s="102">
        <f>IF(AllMarks!S6="","",AllMarks!S6)</f>
        <v>14.96</v>
      </c>
    </row>
    <row r="7" spans="1:14" ht="12.75">
      <c r="A7" s="95">
        <f t="shared" si="0"/>
        <v>4</v>
      </c>
      <c r="B7" s="96">
        <f>AllMarks!B7</f>
        <v>2</v>
      </c>
      <c r="C7" s="96" t="str">
        <f>AllMarks!C7</f>
        <v>GK</v>
      </c>
      <c r="D7" s="112" t="str">
        <f>AllMarks!D7</f>
        <v>Dolphin Dragons</v>
      </c>
      <c r="F7" s="97">
        <f>AllMarks!G7</f>
        <v>6.3086464838752665</v>
      </c>
      <c r="G7" s="98"/>
      <c r="H7" s="97">
        <f>AllMarks!J7</f>
        <v>9.245009791593406</v>
      </c>
      <c r="I7" s="99"/>
      <c r="J7" s="97">
        <f>AllMarks!O7</f>
        <v>6.22</v>
      </c>
      <c r="K7" s="100"/>
      <c r="L7" s="101">
        <f>AllMarks!Q7</f>
        <v>21.77365627546867</v>
      </c>
      <c r="N7" s="102" t="str">
        <f>IF(AllMarks!S7="","",AllMarks!S7)</f>
        <v>17.65</v>
      </c>
    </row>
    <row r="8" spans="1:14" ht="12.75">
      <c r="A8" s="95">
        <f t="shared" si="0"/>
        <v>5</v>
      </c>
      <c r="B8" s="96">
        <f>AllMarks!B8</f>
        <v>8</v>
      </c>
      <c r="C8" s="96" t="str">
        <f>AllMarks!C8</f>
        <v>Spec</v>
      </c>
      <c r="D8" s="112" t="str">
        <f>AllMarks!D8</f>
        <v>Park Taverners</v>
      </c>
      <c r="F8" s="97">
        <f>AllMarks!G8</f>
        <v>7.17558516876185</v>
      </c>
      <c r="G8" s="98"/>
      <c r="H8" s="97">
        <f>AllMarks!J8</f>
        <v>7.479627095953961</v>
      </c>
      <c r="I8" s="99"/>
      <c r="J8" s="97">
        <f>AllMarks!O8</f>
        <v>6.72</v>
      </c>
      <c r="K8" s="100"/>
      <c r="L8" s="101">
        <f>AllMarks!Q8</f>
        <v>21.37521226471581</v>
      </c>
      <c r="N8" s="102" t="str">
        <f>IF(AllMarks!S8="","",AllMarks!S8)</f>
        <v>(11.45)</v>
      </c>
    </row>
    <row r="9" spans="1:14" ht="12.75">
      <c r="A9" s="95">
        <f t="shared" si="0"/>
        <v>6</v>
      </c>
      <c r="B9" s="96">
        <f>AllMarks!B9</f>
        <v>5</v>
      </c>
      <c r="C9" s="96" t="str">
        <f>AllMarks!C9</f>
        <v>GK</v>
      </c>
      <c r="D9" s="112" t="str">
        <f>AllMarks!D9</f>
        <v>Sutton Club</v>
      </c>
      <c r="F9" s="97">
        <f>AllMarks!G9</f>
        <v>7.959772680272433</v>
      </c>
      <c r="G9" s="98"/>
      <c r="H9" s="97">
        <f>AllMarks!J9</f>
        <v>6.993187287240814</v>
      </c>
      <c r="I9" s="99"/>
      <c r="J9" s="97">
        <f>AllMarks!O9</f>
        <v>6.33</v>
      </c>
      <c r="K9" s="100"/>
      <c r="L9" s="101">
        <f>AllMarks!Q9</f>
        <v>21.28295996751325</v>
      </c>
      <c r="N9" s="102">
        <f>IF(AllMarks!S9="","",AllMarks!S9)</f>
        <v>19.98</v>
      </c>
    </row>
    <row r="10" spans="1:14" ht="12.75">
      <c r="A10" s="95">
        <f t="shared" si="0"/>
        <v>7</v>
      </c>
      <c r="B10" s="96">
        <f>AllMarks!B10</f>
        <v>7</v>
      </c>
      <c r="C10" s="96" t="str">
        <f>AllMarks!C10</f>
        <v>GK</v>
      </c>
      <c r="D10" s="112" t="str">
        <f>AllMarks!D10</f>
        <v>Ox-fford 'C'</v>
      </c>
      <c r="F10" s="97">
        <f>AllMarks!G10</f>
        <v>10</v>
      </c>
      <c r="G10" s="98"/>
      <c r="H10" s="97">
        <f>AllMarks!J10</f>
        <v>4.831915478866429</v>
      </c>
      <c r="I10" s="99"/>
      <c r="J10" s="97">
        <f>AllMarks!O10</f>
        <v>6.26</v>
      </c>
      <c r="K10" s="100"/>
      <c r="L10" s="101">
        <f>AllMarks!Q10</f>
        <v>21.091915478866426</v>
      </c>
      <c r="N10" s="102" t="str">
        <f>IF(AllMarks!S10="","",AllMarks!S10)</f>
        <v>19.10</v>
      </c>
    </row>
    <row r="11" spans="1:14" ht="12.75">
      <c r="A11" s="95">
        <f t="shared" si="0"/>
        <v>8</v>
      </c>
      <c r="B11" s="96">
        <f>AllMarks!B11</f>
        <v>14</v>
      </c>
      <c r="C11" s="96" t="str">
        <f>AllMarks!C11</f>
        <v>GK</v>
      </c>
      <c r="D11" s="112" t="str">
        <f>AllMarks!D11</f>
        <v>Dolphin</v>
      </c>
      <c r="F11" s="97">
        <f>AllMarks!G11</f>
        <v>5.857935703618008</v>
      </c>
      <c r="G11" s="98"/>
      <c r="H11" s="97">
        <f>AllMarks!J11</f>
        <v>8.565521844795864</v>
      </c>
      <c r="I11" s="99"/>
      <c r="J11" s="97">
        <f>AllMarks!O11</f>
        <v>5.78</v>
      </c>
      <c r="K11" s="100"/>
      <c r="L11" s="101">
        <f>AllMarks!Q11</f>
        <v>20.203457548413873</v>
      </c>
      <c r="M11" s="103"/>
      <c r="N11" s="102" t="str">
        <f>IF(AllMarks!S11="","",AllMarks!S11)</f>
        <v>13.17</v>
      </c>
    </row>
    <row r="12" spans="1:14" ht="12.75">
      <c r="A12" s="95">
        <f t="shared" si="0"/>
        <v>9</v>
      </c>
      <c r="B12" s="96">
        <f>AllMarks!B12</f>
        <v>3</v>
      </c>
      <c r="C12" s="96" t="str">
        <f>AllMarks!C12</f>
        <v>GK</v>
      </c>
      <c r="D12" s="112" t="str">
        <f>AllMarks!D12</f>
        <v>Plough Horntails</v>
      </c>
      <c r="F12" s="97">
        <f>AllMarks!G12</f>
        <v>6.403625639200989</v>
      </c>
      <c r="G12" s="98"/>
      <c r="H12" s="97">
        <f>AllMarks!J12</f>
        <v>7.393337036651979</v>
      </c>
      <c r="I12" s="99"/>
      <c r="J12" s="97">
        <f>AllMarks!O12</f>
        <v>5.51</v>
      </c>
      <c r="K12" s="100"/>
      <c r="L12" s="101">
        <f>AllMarks!Q12</f>
        <v>19.306962675852965</v>
      </c>
      <c r="M12" s="103"/>
      <c r="N12" s="102">
        <f>IF(AllMarks!S12="","",AllMarks!S12)</f>
        <v>8.76</v>
      </c>
    </row>
    <row r="13" spans="1:27" s="103" customFormat="1" ht="12.75">
      <c r="A13" s="95">
        <f t="shared" si="0"/>
        <v>10</v>
      </c>
      <c r="B13" s="96">
        <f>AllMarks!B13</f>
        <v>9</v>
      </c>
      <c r="C13" s="96" t="str">
        <f>AllMarks!C13</f>
        <v>GK</v>
      </c>
      <c r="D13" s="112" t="str">
        <f>AllMarks!D13</f>
        <v>Rushton Diamonds</v>
      </c>
      <c r="E13" s="87"/>
      <c r="F13" s="97">
        <f>AllMarks!G13</f>
        <v>5.867595489083438</v>
      </c>
      <c r="G13" s="98"/>
      <c r="H13" s="97">
        <f>AllMarks!J13</f>
        <v>7.368382834437641</v>
      </c>
      <c r="I13" s="99"/>
      <c r="J13" s="97">
        <f>AllMarks!O13</f>
        <v>5.39</v>
      </c>
      <c r="K13" s="100"/>
      <c r="L13" s="101">
        <f>AllMarks!Q13</f>
        <v>18.62597832352108</v>
      </c>
      <c r="M13" s="87"/>
      <c r="N13" s="102" t="str">
        <f>IF(AllMarks!S13="","",AllMarks!S13)</f>
        <v>14.14</v>
      </c>
      <c r="AA13" s="104"/>
    </row>
    <row r="14" spans="1:27" s="103" customFormat="1" ht="12.75">
      <c r="A14" s="95">
        <f t="shared" si="0"/>
        <v>11</v>
      </c>
      <c r="B14" s="96">
        <f>AllMarks!B14</f>
        <v>9</v>
      </c>
      <c r="C14" s="96" t="str">
        <f>AllMarks!C14</f>
        <v>Spec</v>
      </c>
      <c r="D14" s="112" t="str">
        <f>AllMarks!D14</f>
        <v>Park Timers</v>
      </c>
      <c r="E14" s="87"/>
      <c r="F14" s="97">
        <f>AllMarks!G14</f>
        <v>9.938844413810099</v>
      </c>
      <c r="G14" s="98"/>
      <c r="H14" s="97">
        <f>AllMarks!J14</f>
        <v>1.5011813330023127</v>
      </c>
      <c r="I14" s="99"/>
      <c r="J14" s="97">
        <f>AllMarks!O14</f>
        <v>7</v>
      </c>
      <c r="K14" s="100"/>
      <c r="L14" s="101">
        <f>AllMarks!Q14</f>
        <v>18.44002574681241</v>
      </c>
      <c r="M14" s="87"/>
      <c r="N14" s="102" t="str">
        <f>IF(AllMarks!S14="","",AllMarks!S14)</f>
        <v>(23.61)</v>
      </c>
      <c r="AA14" s="104"/>
    </row>
    <row r="15" spans="1:14" ht="12.75">
      <c r="A15" s="95">
        <f t="shared" si="0"/>
        <v>12</v>
      </c>
      <c r="B15" s="96">
        <f>AllMarks!B15</f>
        <v>13</v>
      </c>
      <c r="C15" s="96" t="str">
        <f>AllMarks!C15</f>
        <v>GK</v>
      </c>
      <c r="D15" s="112" t="str">
        <f>AllMarks!D15</f>
        <v>Cock Inn</v>
      </c>
      <c r="F15" s="97">
        <f>AllMarks!G15</f>
        <v>7.693009697466612</v>
      </c>
      <c r="G15" s="98"/>
      <c r="H15" s="97">
        <f>AllMarks!J15</f>
        <v>4.972497883969852</v>
      </c>
      <c r="I15" s="99"/>
      <c r="J15" s="97">
        <f>AllMarks!O15</f>
        <v>5.56</v>
      </c>
      <c r="K15" s="100"/>
      <c r="L15" s="101">
        <f>AllMarks!Q15</f>
        <v>18.225507581436464</v>
      </c>
      <c r="N15" s="102" t="str">
        <f>IF(AllMarks!S15="","",AllMarks!S15)</f>
        <v>7.42</v>
      </c>
    </row>
    <row r="16" spans="1:27" s="103" customFormat="1" ht="12.75">
      <c r="A16" s="95">
        <f t="shared" si="0"/>
        <v>13</v>
      </c>
      <c r="B16" s="96">
        <f>AllMarks!B16</f>
        <v>2</v>
      </c>
      <c r="C16" s="96" t="str">
        <f>AllMarks!C16</f>
        <v>Spec</v>
      </c>
      <c r="D16" s="112" t="str">
        <f>AllMarks!D16</f>
        <v>Dolphin Dragons</v>
      </c>
      <c r="E16" s="87"/>
      <c r="F16" s="97">
        <f>AllMarks!G16</f>
        <v>5.552529353889066</v>
      </c>
      <c r="G16" s="98"/>
      <c r="H16" s="97">
        <f>AllMarks!J16</f>
        <v>6.446029782381785</v>
      </c>
      <c r="I16" s="99"/>
      <c r="J16" s="97">
        <f>AllMarks!O16</f>
        <v>6.22</v>
      </c>
      <c r="K16" s="100"/>
      <c r="L16" s="101">
        <f>AllMarks!Q16</f>
        <v>18.21855913627085</v>
      </c>
      <c r="M16" s="87"/>
      <c r="N16" s="102" t="str">
        <f>IF(AllMarks!S16="","",AllMarks!S16)</f>
        <v>20.42</v>
      </c>
      <c r="AA16" s="104"/>
    </row>
    <row r="17" spans="1:27" s="103" customFormat="1" ht="12.75">
      <c r="A17" s="111">
        <f>IF(D17="","",ROW()-3)</f>
        <v>14</v>
      </c>
      <c r="B17" s="88">
        <f>AllMarks!B17</f>
        <v>18</v>
      </c>
      <c r="C17" s="88" t="str">
        <f>AllMarks!C17</f>
        <v>GK</v>
      </c>
      <c r="D17" s="112" t="str">
        <f>AllMarks!D17</f>
        <v>Weaver</v>
      </c>
      <c r="F17" s="101">
        <f>AllMarks!G17</f>
        <v>5.199220176822902</v>
      </c>
      <c r="G17" s="113"/>
      <c r="H17" s="101">
        <f>AllMarks!J17</f>
        <v>7.044006516701861</v>
      </c>
      <c r="I17" s="114"/>
      <c r="J17" s="101">
        <f>AllMarks!O17</f>
        <v>5.83</v>
      </c>
      <c r="K17" s="115"/>
      <c r="L17" s="101">
        <f>AllMarks!Q17</f>
        <v>18.073226693524763</v>
      </c>
      <c r="N17" s="116" t="str">
        <f>IF(AllMarks!S17="","",AllMarks!S17)</f>
        <v>10.00</v>
      </c>
      <c r="AA17" s="104"/>
    </row>
    <row r="18" spans="1:14" ht="12.75">
      <c r="A18" s="95">
        <f t="shared" si="0"/>
        <v>15</v>
      </c>
      <c r="B18" s="96">
        <f>AllMarks!B18</f>
        <v>3</v>
      </c>
      <c r="C18" s="96" t="str">
        <f>AllMarks!C18</f>
        <v>Spec</v>
      </c>
      <c r="D18" s="112" t="str">
        <f>AllMarks!D18</f>
        <v>Plough Horntails</v>
      </c>
      <c r="F18" s="97">
        <f>AllMarks!G18</f>
        <v>2.45426274369092</v>
      </c>
      <c r="G18" s="98"/>
      <c r="H18" s="97">
        <f>AllMarks!J18</f>
        <v>9.527700151956026</v>
      </c>
      <c r="I18" s="99"/>
      <c r="J18" s="97">
        <f>AllMarks!O18</f>
        <v>5.76</v>
      </c>
      <c r="K18" s="100"/>
      <c r="L18" s="101">
        <f>AllMarks!Q18</f>
        <v>17.741962895646946</v>
      </c>
      <c r="N18" s="102">
        <f>IF(AllMarks!S18="","",AllMarks!S18)</f>
      </c>
    </row>
    <row r="19" spans="1:14" ht="12.75">
      <c r="A19" s="95">
        <f t="shared" si="0"/>
        <v>16</v>
      </c>
      <c r="B19" s="96">
        <f>AllMarks!B19</f>
        <v>4</v>
      </c>
      <c r="C19" s="96" t="str">
        <f>AllMarks!C19</f>
        <v>Spec</v>
      </c>
      <c r="D19" s="112" t="str">
        <f>AllMarks!D19</f>
        <v>Waters Green Rams</v>
      </c>
      <c r="F19" s="97">
        <f>AllMarks!G19</f>
        <v>3.2827040803605816</v>
      </c>
      <c r="G19" s="98"/>
      <c r="H19" s="97">
        <f>AllMarks!J19</f>
        <v>8.832206149010462</v>
      </c>
      <c r="I19" s="99"/>
      <c r="J19" s="97">
        <f>AllMarks!O19</f>
        <v>5.39</v>
      </c>
      <c r="K19" s="100"/>
      <c r="L19" s="101">
        <f>AllMarks!Q19</f>
        <v>17.504910229371042</v>
      </c>
      <c r="N19" s="102">
        <f>IF(AllMarks!S19="","",AllMarks!S19)</f>
      </c>
    </row>
    <row r="20" spans="1:14" ht="12.75">
      <c r="A20" s="95">
        <f t="shared" si="0"/>
        <v>17</v>
      </c>
      <c r="B20" s="96">
        <f>AllMarks!B20</f>
        <v>17</v>
      </c>
      <c r="C20" s="96" t="str">
        <f>AllMarks!C20</f>
        <v>GK</v>
      </c>
      <c r="D20" s="112" t="str">
        <f>AllMarks!D20</f>
        <v>Royal Oak</v>
      </c>
      <c r="F20" s="97">
        <f>AllMarks!G20</f>
        <v>3.0302687144674705</v>
      </c>
      <c r="G20" s="98"/>
      <c r="H20" s="97">
        <f>AllMarks!J20</f>
        <v>9.51151633551933</v>
      </c>
      <c r="I20" s="99"/>
      <c r="J20" s="97">
        <f>AllMarks!O20</f>
        <v>4.56</v>
      </c>
      <c r="K20" s="100"/>
      <c r="L20" s="101">
        <f>AllMarks!Q20</f>
        <v>17.1017850499868</v>
      </c>
      <c r="N20" s="102" t="str">
        <f>IF(AllMarks!S20="","",AllMarks!S20)</f>
        <v>16.96</v>
      </c>
    </row>
    <row r="21" spans="1:14" ht="12.75">
      <c r="A21" s="95">
        <f t="shared" si="0"/>
        <v>18</v>
      </c>
      <c r="B21" s="96">
        <f>AllMarks!B21</f>
        <v>15</v>
      </c>
      <c r="C21" s="96" t="str">
        <f>AllMarks!C21</f>
        <v>GK</v>
      </c>
      <c r="D21" s="112" t="str">
        <f>AllMarks!D21</f>
        <v>Waters Green Lemmings</v>
      </c>
      <c r="F21" s="97">
        <f>AllMarks!G21</f>
        <v>4.212454878014674</v>
      </c>
      <c r="G21" s="98"/>
      <c r="H21" s="97">
        <f>AllMarks!J21</f>
        <v>7.828144780545766</v>
      </c>
      <c r="I21" s="99"/>
      <c r="J21" s="97">
        <f>AllMarks!O21</f>
        <v>4.57</v>
      </c>
      <c r="K21" s="100"/>
      <c r="L21" s="101">
        <f>AllMarks!Q21</f>
        <v>16.61059965856044</v>
      </c>
      <c r="N21" s="102">
        <f>IF(AllMarks!S21="","",AllMarks!S21)</f>
        <v>12.7</v>
      </c>
    </row>
    <row r="22" spans="1:14" ht="12.75">
      <c r="A22" s="95">
        <f t="shared" si="0"/>
        <v>19</v>
      </c>
      <c r="B22" s="96">
        <f>AllMarks!B22</f>
        <v>7</v>
      </c>
      <c r="C22" s="96" t="str">
        <f>AllMarks!C22</f>
        <v>Spec</v>
      </c>
      <c r="D22" s="112" t="str">
        <f>AllMarks!D22</f>
        <v>Ox-fford 'C'</v>
      </c>
      <c r="F22" s="97">
        <f>AllMarks!G22</f>
        <v>2.1207275127284606</v>
      </c>
      <c r="G22" s="98"/>
      <c r="H22" s="97">
        <f>AllMarks!J22</f>
        <v>7.9338564286091895</v>
      </c>
      <c r="I22" s="99"/>
      <c r="J22" s="97">
        <f>AllMarks!O22</f>
        <v>5.87</v>
      </c>
      <c r="K22" s="100"/>
      <c r="L22" s="101">
        <f>AllMarks!Q22</f>
        <v>15.924583941337652</v>
      </c>
      <c r="N22" s="102" t="str">
        <f>IF(AllMarks!S22="","",AllMarks!S22)</f>
        <v>12.56</v>
      </c>
    </row>
    <row r="23" spans="1:14" ht="12.75">
      <c r="A23" s="95">
        <f t="shared" si="0"/>
        <v>20</v>
      </c>
      <c r="B23" s="96">
        <f>AllMarks!B23</f>
        <v>13</v>
      </c>
      <c r="C23" s="96" t="str">
        <f>AllMarks!C23</f>
        <v>Spec</v>
      </c>
      <c r="D23" s="112" t="str">
        <f>AllMarks!D23</f>
        <v>Harrington Academicals</v>
      </c>
      <c r="F23" s="97">
        <f>AllMarks!G23</f>
        <v>7.367965839851065</v>
      </c>
      <c r="G23" s="98"/>
      <c r="H23" s="97">
        <f>AllMarks!J23</f>
        <v>2.6034195232225246</v>
      </c>
      <c r="I23" s="99"/>
      <c r="J23" s="97">
        <f>AllMarks!O23</f>
        <v>5.83</v>
      </c>
      <c r="K23" s="100"/>
      <c r="L23" s="101">
        <f>AllMarks!Q23</f>
        <v>15.80138536307359</v>
      </c>
      <c r="N23" s="102" t="str">
        <f>IF(AllMarks!S23="","",AllMarks!S23)</f>
        <v>18.04</v>
      </c>
    </row>
    <row r="24" spans="1:14" ht="12.75">
      <c r="A24" s="95">
        <f t="shared" si="0"/>
        <v>21</v>
      </c>
      <c r="B24" s="96">
        <f>AllMarks!B24</f>
        <v>10</v>
      </c>
      <c r="C24" s="96" t="str">
        <f>AllMarks!C24</f>
        <v>GK</v>
      </c>
      <c r="D24" s="112" t="str">
        <f>AllMarks!D24</f>
        <v>Robin Hood</v>
      </c>
      <c r="F24" s="97">
        <f>AllMarks!G24</f>
        <v>4.747432807109282</v>
      </c>
      <c r="G24" s="98"/>
      <c r="H24" s="97">
        <f>AllMarks!J24</f>
        <v>7.0968397010081175</v>
      </c>
      <c r="I24" s="99"/>
      <c r="J24" s="97">
        <f>AllMarks!O24</f>
        <v>3.89</v>
      </c>
      <c r="K24" s="100"/>
      <c r="L24" s="101">
        <f>AllMarks!Q24</f>
        <v>15.7342725081174</v>
      </c>
      <c r="N24" s="102" t="str">
        <f>IF(AllMarks!S24="","",AllMarks!S24)</f>
        <v>(14.01)</v>
      </c>
    </row>
    <row r="25" spans="1:14" ht="12.75">
      <c r="A25" s="95">
        <f t="shared" si="0"/>
        <v>22</v>
      </c>
      <c r="B25" s="96">
        <f>AllMarks!B25</f>
        <v>10</v>
      </c>
      <c r="C25" s="96" t="str">
        <f>AllMarks!C25</f>
        <v>Spec</v>
      </c>
      <c r="D25" s="112" t="str">
        <f>AllMarks!D25</f>
        <v>Nags Head</v>
      </c>
      <c r="F25" s="97">
        <f>AllMarks!G25</f>
        <v>1.5114771700424101</v>
      </c>
      <c r="G25" s="98"/>
      <c r="H25" s="97">
        <f>AllMarks!J25</f>
        <v>8.479406601334903</v>
      </c>
      <c r="I25" s="99"/>
      <c r="J25" s="97">
        <f>AllMarks!O25</f>
        <v>5.5</v>
      </c>
      <c r="K25" s="100"/>
      <c r="L25" s="101">
        <f>AllMarks!Q25</f>
        <v>15.490883771377312</v>
      </c>
      <c r="N25" s="102" t="str">
        <f>IF(AllMarks!S25="","",AllMarks!S25)</f>
        <v>(7.83)</v>
      </c>
    </row>
    <row r="26" spans="1:14" ht="12.75">
      <c r="A26" s="95">
        <f t="shared" si="0"/>
        <v>23</v>
      </c>
      <c r="B26" s="96">
        <f>AllMarks!B26</f>
        <v>4</v>
      </c>
      <c r="C26" s="96" t="str">
        <f>AllMarks!C26</f>
        <v>GK</v>
      </c>
      <c r="D26" s="112" t="str">
        <f>AllMarks!D26</f>
        <v>Waters Green Rams</v>
      </c>
      <c r="F26" s="97">
        <f>AllMarks!G26</f>
        <v>7.940786212767124</v>
      </c>
      <c r="G26" s="98"/>
      <c r="H26" s="97">
        <f>AllMarks!J26</f>
        <v>2.2531629639014037</v>
      </c>
      <c r="I26" s="99"/>
      <c r="J26" s="97">
        <f>AllMarks!O26</f>
        <v>5.22</v>
      </c>
      <c r="K26" s="100"/>
      <c r="L26" s="101">
        <f>AllMarks!Q26</f>
        <v>15.413949176668527</v>
      </c>
      <c r="N26" s="102" t="str">
        <f>IF(AllMarks!S26="","",AllMarks!S26)</f>
        <v>18.84</v>
      </c>
    </row>
    <row r="27" spans="1:14" ht="12.75">
      <c r="A27" s="95">
        <f t="shared" si="0"/>
        <v>24</v>
      </c>
      <c r="B27" s="96">
        <f>AllMarks!B27</f>
        <v>8</v>
      </c>
      <c r="C27" s="96" t="str">
        <f>AllMarks!C27</f>
        <v>GK</v>
      </c>
      <c r="D27" s="112" t="str">
        <f>AllMarks!D27</f>
        <v>Chester Road Tavern</v>
      </c>
      <c r="F27" s="97">
        <f>AllMarks!G27</f>
        <v>6.15040451605817</v>
      </c>
      <c r="G27" s="98"/>
      <c r="H27" s="97">
        <f>AllMarks!J27</f>
        <v>3.4718639111477367</v>
      </c>
      <c r="I27" s="99"/>
      <c r="J27" s="97">
        <f>AllMarks!O27</f>
        <v>5.67</v>
      </c>
      <c r="K27" s="100"/>
      <c r="L27" s="101">
        <f>AllMarks!Q27</f>
        <v>15.292268427205906</v>
      </c>
      <c r="N27" s="102">
        <f>IF(AllMarks!S27="","",AllMarks!S27)</f>
        <v>13.96</v>
      </c>
    </row>
    <row r="28" spans="1:14" ht="12.75">
      <c r="A28" s="95">
        <f t="shared" si="0"/>
        <v>25</v>
      </c>
      <c r="B28" s="96">
        <f>AllMarks!B28</f>
        <v>5</v>
      </c>
      <c r="C28" s="96" t="str">
        <f>AllMarks!C28</f>
        <v>Spec</v>
      </c>
      <c r="D28" s="112" t="str">
        <f>AllMarks!D28</f>
        <v>British Flag</v>
      </c>
      <c r="F28" s="97">
        <f>AllMarks!G28</f>
        <v>5.523723308257965</v>
      </c>
      <c r="G28" s="98"/>
      <c r="H28" s="97">
        <f>AllMarks!J28</f>
        <v>2.2580924466294916</v>
      </c>
      <c r="I28" s="99"/>
      <c r="J28" s="97">
        <f>AllMarks!O28</f>
        <v>6.72</v>
      </c>
      <c r="K28" s="100"/>
      <c r="L28" s="101">
        <f>AllMarks!Q28</f>
        <v>14.501815754887456</v>
      </c>
      <c r="N28" s="102" t="str">
        <f>IF(AllMarks!S28="","",AllMarks!S28)</f>
        <v>24.61</v>
      </c>
    </row>
    <row r="29" spans="1:14" ht="12.75">
      <c r="A29" s="111">
        <f t="shared" si="0"/>
        <v>26</v>
      </c>
      <c r="B29" s="88">
        <f>AllMarks!B29</f>
        <v>18</v>
      </c>
      <c r="C29" s="88" t="str">
        <f>AllMarks!C29</f>
        <v>Spec</v>
      </c>
      <c r="D29" s="112" t="str">
        <f>AllMarks!D29</f>
        <v>Weaver</v>
      </c>
      <c r="E29" s="103"/>
      <c r="F29" s="101">
        <f>AllMarks!G29</f>
        <v>0.6251728927669857</v>
      </c>
      <c r="G29" s="113"/>
      <c r="H29" s="101">
        <f>AllMarks!J29</f>
        <v>7.959541701726924</v>
      </c>
      <c r="I29" s="114"/>
      <c r="J29" s="101">
        <f>AllMarks!O29</f>
        <v>5.56</v>
      </c>
      <c r="K29" s="115"/>
      <c r="L29" s="101">
        <f>AllMarks!Q29</f>
        <v>14.144714594493909</v>
      </c>
      <c r="M29" s="103"/>
      <c r="N29" s="116" t="str">
        <f>IF(AllMarks!S29="","",AllMarks!S29)</f>
        <v>15.17</v>
      </c>
    </row>
    <row r="30" spans="1:14" ht="12.75">
      <c r="A30" s="95">
        <f t="shared" si="0"/>
        <v>27</v>
      </c>
      <c r="B30" s="96">
        <f>AllMarks!B30</f>
        <v>6</v>
      </c>
      <c r="C30" s="96" t="str">
        <f>AllMarks!C30</f>
        <v>GK</v>
      </c>
      <c r="D30" s="112" t="str">
        <f>AllMarks!D30</f>
        <v>Harrington 'B'</v>
      </c>
      <c r="F30" s="97">
        <f>AllMarks!G30</f>
        <v>5.092134467695095</v>
      </c>
      <c r="G30" s="98"/>
      <c r="H30" s="97">
        <f>AllMarks!J30</f>
        <v>3.4257076026371513</v>
      </c>
      <c r="I30" s="99"/>
      <c r="J30" s="97">
        <f>AllMarks!O30</f>
        <v>5.32</v>
      </c>
      <c r="K30" s="100"/>
      <c r="L30" s="101">
        <f>AllMarks!Q30</f>
        <v>13.837842070332247</v>
      </c>
      <c r="N30" s="102" t="str">
        <f>IF(AllMarks!S30="","",AllMarks!S30)</f>
        <v>(16.23)</v>
      </c>
    </row>
    <row r="31" spans="1:14" ht="12.75">
      <c r="A31" s="95">
        <f t="shared" si="0"/>
        <v>28</v>
      </c>
      <c r="B31" s="96">
        <f>AllMarks!B31</f>
        <v>6</v>
      </c>
      <c r="C31" s="96" t="str">
        <f>AllMarks!C31</f>
        <v>Spec</v>
      </c>
      <c r="D31" s="112" t="str">
        <f>AllMarks!D31</f>
        <v>Waters Green Lemmings</v>
      </c>
      <c r="F31" s="97">
        <f>AllMarks!G31</f>
        <v>2.9568663398128647</v>
      </c>
      <c r="G31" s="98"/>
      <c r="H31" s="97">
        <f>AllMarks!J31</f>
        <v>4.849031999796482</v>
      </c>
      <c r="I31" s="99"/>
      <c r="J31" s="97">
        <f>AllMarks!O31</f>
        <v>4.97</v>
      </c>
      <c r="K31" s="100"/>
      <c r="L31" s="101">
        <f>AllMarks!Q31</f>
        <v>12.775898339609347</v>
      </c>
      <c r="N31" s="102" t="str">
        <f>IF(AllMarks!S31="","",AllMarks!S31)</f>
        <v>14.47</v>
      </c>
    </row>
    <row r="32" spans="1:14" ht="12.75">
      <c r="A32" s="95">
        <f t="shared" si="0"/>
        <v>29</v>
      </c>
      <c r="B32" s="96">
        <f>AllMarks!B32</f>
        <v>16</v>
      </c>
      <c r="C32" s="96" t="str">
        <f>AllMarks!C32</f>
        <v>GK</v>
      </c>
      <c r="D32" s="112" t="str">
        <f>AllMarks!D32</f>
        <v>Pack Horse Bowling Club</v>
      </c>
      <c r="F32" s="97">
        <f>AllMarks!G32</f>
        <v>5.958291816807451</v>
      </c>
      <c r="G32" s="98"/>
      <c r="H32" s="97">
        <f>AllMarks!J32</f>
        <v>0</v>
      </c>
      <c r="I32" s="99"/>
      <c r="J32" s="97">
        <f>AllMarks!O32</f>
        <v>5.96</v>
      </c>
      <c r="K32" s="100"/>
      <c r="L32" s="101">
        <f>AllMarks!Q32</f>
        <v>11.91829181680745</v>
      </c>
      <c r="N32" s="102">
        <f>IF(AllMarks!S32="","",AllMarks!S32)</f>
      </c>
    </row>
    <row r="33" spans="1:14" ht="12.75">
      <c r="A33" s="95">
        <f t="shared" si="0"/>
        <v>30</v>
      </c>
      <c r="B33" s="96">
        <f>AllMarks!B33</f>
        <v>12</v>
      </c>
      <c r="C33" s="96" t="str">
        <f>AllMarks!C33</f>
        <v>Spec</v>
      </c>
      <c r="D33" s="112" t="str">
        <f>AllMarks!D33</f>
        <v>Church House Bollington</v>
      </c>
      <c r="F33" s="97">
        <f>AllMarks!G33</f>
        <v>0.4944318111976377</v>
      </c>
      <c r="G33" s="98"/>
      <c r="H33" s="97">
        <f>AllMarks!J33</f>
        <v>6.253380875662984</v>
      </c>
      <c r="I33" s="99"/>
      <c r="J33" s="97">
        <f>AllMarks!O33</f>
        <v>5.1</v>
      </c>
      <c r="K33" s="100"/>
      <c r="L33" s="101">
        <f>AllMarks!Q33</f>
        <v>11.847812686860621</v>
      </c>
      <c r="N33" s="102" t="str">
        <f>IF(AllMarks!S33="","",AllMarks!S33)</f>
        <v>17.13</v>
      </c>
    </row>
    <row r="34" spans="1:14" ht="12.75">
      <c r="A34" s="95">
        <f t="shared" si="0"/>
        <v>31</v>
      </c>
      <c r="B34" s="96">
        <f>AllMarks!B34</f>
        <v>12</v>
      </c>
      <c r="C34" s="96" t="str">
        <f>AllMarks!C34</f>
        <v>GK</v>
      </c>
      <c r="D34" s="112" t="str">
        <f>AllMarks!D34</f>
        <v>Church House Bollington</v>
      </c>
      <c r="F34" s="97">
        <f>AllMarks!G34</f>
        <v>2.046402633139139</v>
      </c>
      <c r="G34" s="98"/>
      <c r="H34" s="97">
        <f>AllMarks!J34</f>
        <v>4.839742697486308</v>
      </c>
      <c r="I34" s="99"/>
      <c r="J34" s="97">
        <f>AllMarks!O34</f>
        <v>4.82</v>
      </c>
      <c r="K34" s="100"/>
      <c r="L34" s="101">
        <f>AllMarks!Q34</f>
        <v>11.706145330625446</v>
      </c>
      <c r="N34" s="102" t="str">
        <f>IF(AllMarks!S34="","",AllMarks!S34)</f>
        <v>14.74</v>
      </c>
    </row>
    <row r="35" spans="1:14" ht="12.75">
      <c r="A35" s="95">
        <f t="shared" si="0"/>
        <v>32</v>
      </c>
      <c r="B35" s="96">
        <f>AllMarks!B35</f>
        <v>15</v>
      </c>
      <c r="C35" s="96" t="str">
        <f>AllMarks!C35</f>
        <v>Spec</v>
      </c>
      <c r="D35" s="112" t="str">
        <f>AllMarks!D35</f>
        <v>Harrington 'B'</v>
      </c>
      <c r="F35" s="97">
        <f>AllMarks!G35</f>
        <v>3.150046098851884</v>
      </c>
      <c r="G35" s="98"/>
      <c r="H35" s="97">
        <f>AllMarks!J35</f>
        <v>1.4350881926701065</v>
      </c>
      <c r="I35" s="99"/>
      <c r="J35" s="97">
        <f>AllMarks!O35</f>
        <v>5.5</v>
      </c>
      <c r="K35" s="100"/>
      <c r="L35" s="101">
        <f>AllMarks!Q35</f>
        <v>10.08513429152199</v>
      </c>
      <c r="N35" s="102" t="str">
        <f>IF(AllMarks!S35="","",AllMarks!S35)</f>
        <v>16.23</v>
      </c>
    </row>
    <row r="36" spans="1:14" ht="12.75">
      <c r="A36" s="95">
        <f t="shared" si="0"/>
        <v>33</v>
      </c>
      <c r="B36" s="96">
        <f>AllMarks!B36</f>
        <v>11</v>
      </c>
      <c r="C36" s="96" t="str">
        <f>AllMarks!C36</f>
        <v>Spec</v>
      </c>
      <c r="D36" s="112" t="str">
        <f>AllMarks!D36</f>
        <v>Sutton Mutton</v>
      </c>
      <c r="F36" s="97">
        <f>AllMarks!G36</f>
        <v>0</v>
      </c>
      <c r="G36" s="98"/>
      <c r="H36" s="97">
        <f>AllMarks!J36</f>
        <v>5.443088872810647</v>
      </c>
      <c r="I36" s="99"/>
      <c r="J36" s="97">
        <f>AllMarks!O36</f>
        <v>3.17</v>
      </c>
      <c r="K36" s="100"/>
      <c r="L36" s="101">
        <f>AllMarks!Q36</f>
        <v>8.613088872810646</v>
      </c>
      <c r="N36" s="102" t="str">
        <f>IF(AllMarks!S36="","",AllMarks!S36)</f>
        <v>11.5</v>
      </c>
    </row>
    <row r="37" spans="1:14" ht="12.75">
      <c r="A37" s="95">
        <f t="shared" si="0"/>
        <v>34</v>
      </c>
      <c r="B37" s="96">
        <f>AllMarks!B37</f>
        <v>17</v>
      </c>
      <c r="C37" s="96" t="str">
        <f>AllMarks!C37</f>
        <v>Spec</v>
      </c>
      <c r="D37" s="112" t="str">
        <f>AllMarks!D37</f>
        <v>Royal Oak</v>
      </c>
      <c r="F37" s="97">
        <f>AllMarks!G37</f>
        <v>0.3503859219190927</v>
      </c>
      <c r="G37" s="98"/>
      <c r="H37" s="97">
        <f>AllMarks!J37</f>
        <v>3.751733036498217</v>
      </c>
      <c r="I37" s="99"/>
      <c r="J37" s="97">
        <f>AllMarks!O37</f>
        <v>4.33</v>
      </c>
      <c r="K37" s="100"/>
      <c r="L37" s="101">
        <f>AllMarks!Q37</f>
        <v>8.432118958417309</v>
      </c>
      <c r="N37" s="102">
        <f>IF(AllMarks!S37="","",AllMarks!S37)</f>
      </c>
    </row>
    <row r="38" spans="1:14" ht="12.75">
      <c r="A38" s="95">
        <f t="shared" si="0"/>
        <v>35</v>
      </c>
      <c r="B38" s="96">
        <f>AllMarks!B38</f>
        <v>11</v>
      </c>
      <c r="C38" s="96" t="str">
        <f>AllMarks!C38</f>
        <v>GK</v>
      </c>
      <c r="D38" s="112" t="str">
        <f>AllMarks!D38</f>
        <v>Brewers Arms</v>
      </c>
      <c r="F38" s="97">
        <f>AllMarks!G38</f>
        <v>0</v>
      </c>
      <c r="G38" s="98"/>
      <c r="H38" s="97">
        <f>AllMarks!J38</f>
        <v>4.161093543412994</v>
      </c>
      <c r="I38" s="99"/>
      <c r="J38" s="97">
        <f>AllMarks!O38</f>
        <v>3.89</v>
      </c>
      <c r="K38" s="100"/>
      <c r="L38" s="101">
        <f>AllMarks!Q38</f>
        <v>8.051093543412994</v>
      </c>
      <c r="N38" s="102" t="str">
        <f>IF(AllMarks!S38="","",AllMarks!S38)</f>
        <v>(11.16)</v>
      </c>
    </row>
    <row r="39" spans="1:14" ht="12.75">
      <c r="A39" s="95">
        <f t="shared" si="0"/>
        <v>36</v>
      </c>
      <c r="B39" s="96">
        <f>AllMarks!B39</f>
        <v>14</v>
      </c>
      <c r="C39" s="96" t="str">
        <f>AllMarks!C39</f>
        <v>Spec</v>
      </c>
      <c r="D39" s="112" t="str">
        <f>AllMarks!D39</f>
        <v>Dolphin</v>
      </c>
      <c r="F39" s="97">
        <f>AllMarks!G39</f>
        <v>2.436878253506735</v>
      </c>
      <c r="G39" s="98"/>
      <c r="H39" s="97">
        <f>AllMarks!J39</f>
        <v>0</v>
      </c>
      <c r="I39" s="99"/>
      <c r="J39" s="97">
        <f>AllMarks!O39</f>
        <v>5.22</v>
      </c>
      <c r="K39" s="100"/>
      <c r="L39" s="101">
        <f>AllMarks!Q39</f>
        <v>7.656878253506735</v>
      </c>
      <c r="N39" s="102" t="str">
        <f>IF(AllMarks!S39="","",AllMarks!S39)</f>
        <v>7.84</v>
      </c>
    </row>
  </sheetData>
  <sheetProtection/>
  <printOptions/>
  <pageMargins left="0.7480314960629921" right="0.7480314960629921" top="0.984251968503937" bottom="0.984251968503937" header="0.5118110236220472" footer="0.5118110236220472"/>
  <pageSetup fitToHeight="1" fitToWidth="1" orientation="landscape" paperSize="9" r:id="rId1"/>
  <headerFooter alignWithMargins="0">
    <oddHeader>&amp;LMacclesfield Quiz League&amp;C2016-17 season&amp;RSummary</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C1" activePane="topRight" state="frozen"/>
      <selection pane="topLeft" activeCell="A1" sqref="A1"/>
      <selection pane="topRight" activeCell="AF39" sqref="AF39"/>
    </sheetView>
  </sheetViews>
  <sheetFormatPr defaultColWidth="9.140625" defaultRowHeight="12.75"/>
  <cols>
    <col min="1" max="1" width="23.421875" style="0" bestFit="1" customWidth="1"/>
    <col min="2" max="2" width="6.7109375" style="6" customWidth="1"/>
    <col min="3" max="4" width="5.8515625" style="9" customWidth="1"/>
    <col min="5" max="5" width="5.8515625" style="0" bestFit="1" customWidth="1"/>
    <col min="6" max="38" width="4.7109375" style="0" customWidth="1"/>
  </cols>
  <sheetData>
    <row r="1" spans="1:38" ht="12.75">
      <c r="A1" s="3" t="s">
        <v>0</v>
      </c>
      <c r="B1" s="2" t="s">
        <v>8</v>
      </c>
      <c r="C1" s="30" t="s">
        <v>6</v>
      </c>
      <c r="D1" s="30"/>
      <c r="E1" s="7" t="s">
        <v>7</v>
      </c>
      <c r="F1" s="8"/>
      <c r="G1" s="19" t="s">
        <v>9</v>
      </c>
      <c r="H1" s="19"/>
      <c r="I1" s="7" t="s">
        <v>10</v>
      </c>
      <c r="J1" s="8"/>
      <c r="K1" s="19" t="s">
        <v>17</v>
      </c>
      <c r="L1" s="19"/>
      <c r="M1" s="7" t="s">
        <v>11</v>
      </c>
      <c r="N1" s="8"/>
      <c r="O1" s="19" t="s">
        <v>12</v>
      </c>
      <c r="P1" s="19"/>
      <c r="Q1" s="7" t="s">
        <v>13</v>
      </c>
      <c r="R1" s="8"/>
      <c r="S1" s="19" t="s">
        <v>14</v>
      </c>
      <c r="T1" s="19"/>
      <c r="U1" s="7" t="s">
        <v>15</v>
      </c>
      <c r="V1" s="8"/>
      <c r="W1" s="19" t="s">
        <v>16</v>
      </c>
      <c r="X1" s="19"/>
      <c r="Y1" s="7" t="s">
        <v>5</v>
      </c>
      <c r="Z1" s="8"/>
      <c r="AA1" s="19" t="s">
        <v>18</v>
      </c>
      <c r="AB1" s="8"/>
      <c r="AC1" s="48" t="s">
        <v>19</v>
      </c>
      <c r="AD1" s="48"/>
      <c r="AE1" s="48" t="s">
        <v>20</v>
      </c>
      <c r="AF1" s="48"/>
      <c r="AG1" s="48" t="s">
        <v>21</v>
      </c>
      <c r="AH1" s="48"/>
      <c r="AI1" s="48" t="s">
        <v>22</v>
      </c>
      <c r="AJ1" s="48"/>
      <c r="AK1" s="3" t="s">
        <v>23</v>
      </c>
      <c r="AL1" s="3"/>
    </row>
    <row r="3" spans="1:38" ht="12.75">
      <c r="A3" s="3" t="s">
        <v>79</v>
      </c>
      <c r="B3" s="2" t="s">
        <v>2</v>
      </c>
      <c r="C3" s="17">
        <f>IF(TotalScores!C3="","",(TotalScores!C3/TotalScores!$AQ3)*100)</f>
      </c>
      <c r="D3" s="16">
        <f>IF(TotalScores!D3="","",(TotalScores!D3/TotalScores!$AQ3)*100)</f>
        <v>108.84051532652154</v>
      </c>
      <c r="E3" s="17">
        <f>IF(TotalScores!E3="","",(TotalScores!E3/TotalScores!$AQ3)*100)</f>
      </c>
      <c r="F3" s="16">
        <f>IF(TotalScores!F3="","",(TotalScores!F3/TotalScores!$AQ3)*100)</f>
        <v>93.29187027987561</v>
      </c>
      <c r="G3" s="17">
        <f>IF(TotalScores!G3="","",(TotalScores!G3/TotalScores!$AQ3)*100)</f>
      </c>
      <c r="H3" s="16">
        <f>IF(TotalScores!H3="","",(TotalScores!H3/TotalScores!$AQ3)*100)</f>
      </c>
      <c r="I3" s="17">
        <f>IF(TotalScores!I3="","",(TotalScores!I3/TotalScores!$AQ3)*100)</f>
      </c>
      <c r="J3" s="16">
        <f>IF(TotalScores!J3="","",(TotalScores!J3/TotalScores!$AQ3)*100)</f>
        <v>89.56019546868059</v>
      </c>
      <c r="K3" s="17">
        <f>IF(TotalScores!K3="","",(TotalScores!K3/TotalScores!$AQ3)*100)</f>
      </c>
      <c r="L3" s="16">
        <f>IF(TotalScores!L3="","",(TotalScores!L3/TotalScores!$AQ3)*100)</f>
        <v>104.48689471346069</v>
      </c>
      <c r="M3" s="17">
        <f>IF(TotalScores!M3="","",(TotalScores!M3/TotalScores!$AQ3)*100)</f>
        <v>79.60906263882718</v>
      </c>
      <c r="N3" s="16">
        <f>IF(TotalScores!N3="","",(TotalScores!N3/TotalScores!$AQ3)*100)</f>
      </c>
      <c r="O3" s="17">
        <f>IF(TotalScores!O3="","",(TotalScores!O3/TotalScores!$AQ3)*100)</f>
        <v>113.81608174144826</v>
      </c>
      <c r="P3" s="16">
        <f>IF(TotalScores!P3="","",(TotalScores!P3/TotalScores!$AQ3)*100)</f>
      </c>
      <c r="Q3" s="17">
        <f>IF(TotalScores!Q3="","",(TotalScores!Q3/TotalScores!$AQ3)*100)</f>
      </c>
      <c r="R3" s="16">
        <f>IF(TotalScores!R3="","",(TotalScores!R3/TotalScores!$AQ3)*100)</f>
      </c>
      <c r="S3" s="17">
        <f>IF(TotalScores!S3="","",(TotalScores!S3/TotalScores!$AQ3)*100)</f>
        <v>97.64549089293648</v>
      </c>
      <c r="T3" s="16">
        <f>IF(TotalScores!T3="","",(TotalScores!T3/TotalScores!$AQ3)*100)</f>
      </c>
      <c r="U3" s="17">
        <f>IF(TotalScores!U3="","",(TotalScores!U3/TotalScores!$AQ3)*100)</f>
      </c>
      <c r="V3" s="16">
        <f>IF(TotalScores!V3="","",(TotalScores!V3/TotalScores!$AQ3)*100)</f>
        <v>105.73078631719237</v>
      </c>
      <c r="W3" s="17">
        <f>IF(TotalScores!W3="","",(TotalScores!W3/TotalScores!$AQ3)*100)</f>
      </c>
      <c r="X3" s="16">
        <f>IF(TotalScores!X3="","",(TotalScores!X3/TotalScores!$AQ3)*100)</f>
        <v>95.77965348733896</v>
      </c>
      <c r="Y3" s="17">
        <f>IF(TotalScores!Y3="","",(TotalScores!Y3/TotalScores!$AQ3)*100)</f>
      </c>
      <c r="Z3" s="16">
        <f>IF(TotalScores!Z3="","",(TotalScores!Z3/TotalScores!$AQ3)*100)</f>
      </c>
      <c r="AA3" s="17">
        <f>IF(TotalScores!AA3="","",(TotalScores!AA3/TotalScores!$AQ3)*100)</f>
        <v>93.29187027987561</v>
      </c>
      <c r="AB3" s="16">
        <f>IF(TotalScores!AB3="","",(TotalScores!AB3/TotalScores!$AQ3)*100)</f>
      </c>
      <c r="AC3" s="17">
        <f>IF(TotalScores!AC3="","",(TotalScores!AC3/TotalScores!$AQ3)*100)</f>
        <v>115.05997334517993</v>
      </c>
      <c r="AD3" s="16">
        <f>IF(TotalScores!AD3="","",(TotalScores!AD3/TotalScores!$AQ3)*100)</f>
      </c>
      <c r="AE3" s="17">
        <f>IF(TotalScores!AE3="","",(TotalScores!AE3/TotalScores!$AQ3)*100)</f>
        <v>93.91381608174146</v>
      </c>
      <c r="AF3" s="16">
        <f>IF(TotalScores!AF3="","",(TotalScores!AF3/TotalScores!$AQ3)*100)</f>
      </c>
      <c r="AG3" s="17">
        <f>IF(TotalScores!AG3="","",(TotalScores!AG3/TotalScores!$AQ3)*100)</f>
      </c>
      <c r="AH3" s="16">
        <f>IF(TotalScores!AH3="","",(TotalScores!AH3/TotalScores!$AQ3)*100)</f>
        <v>105.73078631719237</v>
      </c>
      <c r="AI3" s="17">
        <f>IF(TotalScores!AI3="","",(TotalScores!AI3/TotalScores!$AQ3)*100)</f>
      </c>
      <c r="AJ3" s="16">
        <f>IF(TotalScores!AJ3="","",(TotalScores!AJ3/TotalScores!$AQ3)*100)</f>
      </c>
      <c r="AK3" s="17">
        <f>IF(TotalScores!AK3="","",(TotalScores!AK3/TotalScores!$AQ3)*100)</f>
        <v>103.243003109729</v>
      </c>
      <c r="AL3" s="16">
        <f>IF(TotalScores!AL3="","",(TotalScores!AL3/TotalScores!$AQ3)*100)</f>
      </c>
    </row>
    <row r="4" spans="1:38" ht="12.75">
      <c r="A4" s="3" t="s">
        <v>80</v>
      </c>
      <c r="B4" s="2" t="s">
        <v>2</v>
      </c>
      <c r="C4" s="17">
        <f>IF(TotalScores!C4="","",(TotalScores!C4/TotalScores!$AQ4)*100)</f>
      </c>
      <c r="D4" s="16">
        <f>IF(TotalScores!D4="","",(TotalScores!D4/TotalScores!$AQ4)*100)</f>
      </c>
      <c r="E4" s="17">
        <f>IF(TotalScores!E4="","",(TotalScores!E4/TotalScores!$AQ4)*100)</f>
        <v>106.57657657657657</v>
      </c>
      <c r="F4" s="16">
        <f>IF(TotalScores!F4="","",(TotalScores!F4/TotalScores!$AQ4)*100)</f>
      </c>
      <c r="G4" s="17">
        <f>IF(TotalScores!G4="","",(TotalScores!G4/TotalScores!$AQ4)*100)</f>
      </c>
      <c r="H4" s="16">
        <f>IF(TotalScores!H4="","",(TotalScores!H4/TotalScores!$AQ4)*100)</f>
        <v>98.37837837837837</v>
      </c>
      <c r="I4" s="17">
        <f>IF(TotalScores!I4="","",(TotalScores!I4/TotalScores!$AQ4)*100)</f>
      </c>
      <c r="J4" s="16">
        <f>IF(TotalScores!J4="","",(TotalScores!J4/TotalScores!$AQ4)*100)</f>
        <v>102.16216216216216</v>
      </c>
      <c r="K4" s="17">
        <f>IF(TotalScores!K4="","",(TotalScores!K4/TotalScores!$AQ4)*100)</f>
      </c>
      <c r="L4" s="16">
        <f>IF(TotalScores!L4="","",(TotalScores!L4/TotalScores!$AQ4)*100)</f>
      </c>
      <c r="M4" s="17">
        <f>IF(TotalScores!M4="","",(TotalScores!M4/TotalScores!$AQ4)*100)</f>
        <v>109.72972972972971</v>
      </c>
      <c r="N4" s="16">
        <f>IF(TotalScores!N4="","",(TotalScores!N4/TotalScores!$AQ4)*100)</f>
      </c>
      <c r="O4" s="17">
        <f>IF(TotalScores!O4="","",(TotalScores!O4/TotalScores!$AQ4)*100)</f>
        <v>94.59459459459458</v>
      </c>
      <c r="P4" s="16">
        <f>IF(TotalScores!P4="","",(TotalScores!P4/TotalScores!$AQ4)*100)</f>
      </c>
      <c r="Q4" s="17">
        <f>IF(TotalScores!Q4="","",(TotalScores!Q4/TotalScores!$AQ4)*100)</f>
      </c>
      <c r="R4" s="16">
        <f>IF(TotalScores!R4="","",(TotalScores!R4/TotalScores!$AQ4)*100)</f>
        <v>107.2072072072072</v>
      </c>
      <c r="S4" s="17">
        <f>IF(TotalScores!S4="","",(TotalScores!S4/TotalScores!$AQ4)*100)</f>
        <v>102.79279279279278</v>
      </c>
      <c r="T4" s="16">
        <f>IF(TotalScores!T4="","",(TotalScores!T4/TotalScores!$AQ4)*100)</f>
      </c>
      <c r="U4" s="17">
        <f>IF(TotalScores!U4="","",(TotalScores!U4/TotalScores!$AQ4)*100)</f>
      </c>
      <c r="V4" s="16">
        <f>IF(TotalScores!V4="","",(TotalScores!V4/TotalScores!$AQ4)*100)</f>
      </c>
      <c r="W4" s="17">
        <f>IF(TotalScores!W4="","",(TotalScores!W4/TotalScores!$AQ4)*100)</f>
        <v>86.3963963963964</v>
      </c>
      <c r="X4" s="16">
        <f>IF(TotalScores!X4="","",(TotalScores!X4/TotalScores!$AQ4)*100)</f>
      </c>
      <c r="Y4" s="17">
        <f>IF(TotalScores!Y4="","",(TotalScores!Y4/TotalScores!$AQ4)*100)</f>
        <v>76.93693693693693</v>
      </c>
      <c r="Z4" s="16">
        <f>IF(TotalScores!Z4="","",(TotalScores!Z4/TotalScores!$AQ4)*100)</f>
      </c>
      <c r="AA4" s="17">
        <f>IF(TotalScores!AA4="","",(TotalScores!AA4/TotalScores!$AQ4)*100)</f>
        <v>112.25225225225223</v>
      </c>
      <c r="AB4" s="16">
        <f>IF(TotalScores!AB4="","",(TotalScores!AB4/TotalScores!$AQ4)*100)</f>
      </c>
      <c r="AC4" s="17">
        <f>IF(TotalScores!AC4="","",(TotalScores!AC4/TotalScores!$AQ4)*100)</f>
      </c>
      <c r="AD4" s="16">
        <f>IF(TotalScores!AD4="","",(TotalScores!AD4/TotalScores!$AQ4)*100)</f>
      </c>
      <c r="AE4" s="17">
        <f>IF(TotalScores!AE4="","",(TotalScores!AE4/TotalScores!$AQ4)*100)</f>
      </c>
      <c r="AF4" s="16">
        <f>IF(TotalScores!AF4="","",(TotalScores!AF4/TotalScores!$AQ4)*100)</f>
        <v>98.37837837837837</v>
      </c>
      <c r="AG4" s="17">
        <f>IF(TotalScores!AG4="","",(TotalScores!AG4/TotalScores!$AQ4)*100)</f>
      </c>
      <c r="AH4" s="16">
        <f>IF(TotalScores!AH4="","",(TotalScores!AH4/TotalScores!$AQ4)*100)</f>
        <v>105.3153153153153</v>
      </c>
      <c r="AI4" s="17">
        <f>IF(TotalScores!AI4="","",(TotalScores!AI4/TotalScores!$AQ4)*100)</f>
      </c>
      <c r="AJ4" s="16">
        <f>IF(TotalScores!AJ4="","",(TotalScores!AJ4/TotalScores!$AQ4)*100)</f>
        <v>97.11711711711712</v>
      </c>
      <c r="AK4" s="17">
        <f>IF(TotalScores!AK4="","",(TotalScores!AK4/TotalScores!$AQ4)*100)</f>
      </c>
      <c r="AL4" s="16">
        <f>IF(TotalScores!AL4="","",(TotalScores!AL4/TotalScores!$AQ4)*100)</f>
        <v>102.16216216216216</v>
      </c>
    </row>
    <row r="5" spans="1:38" ht="12.75">
      <c r="A5" s="3" t="s">
        <v>81</v>
      </c>
      <c r="B5" s="2" t="s">
        <v>2</v>
      </c>
      <c r="C5" s="17">
        <f>IF(TotalScores!C5="","",(TotalScores!C5/TotalScores!$AQ5)*100)</f>
        <v>105.088161209068</v>
      </c>
      <c r="D5" s="16">
        <f>IF(TotalScores!D5="","",(TotalScores!D5/TotalScores!$AQ5)*100)</f>
      </c>
      <c r="E5" s="17">
        <f>IF(TotalScores!E5="","",(TotalScores!E5/TotalScores!$AQ5)*100)</f>
      </c>
      <c r="F5" s="16">
        <f>IF(TotalScores!F5="","",(TotalScores!F5/TotalScores!$AQ5)*100)</f>
      </c>
      <c r="G5" s="17">
        <f>IF(TotalScores!G5="","",(TotalScores!G5/TotalScores!$AQ5)*100)</f>
        <v>90.27707808564233</v>
      </c>
      <c r="H5" s="16">
        <f>IF(TotalScores!H5="","",(TotalScores!H5/TotalScores!$AQ5)*100)</f>
      </c>
      <c r="I5" s="17">
        <f>IF(TotalScores!I5="","",(TotalScores!I5/TotalScores!$AQ5)*100)</f>
        <v>98.0352644836272</v>
      </c>
      <c r="J5" s="16">
        <f>IF(TotalScores!J5="","",(TotalScores!J5/TotalScores!$AQ5)*100)</f>
      </c>
      <c r="K5" s="17">
        <f>IF(TotalScores!K5="","",(TotalScores!K5/TotalScores!$AQ5)*100)</f>
      </c>
      <c r="L5" s="16">
        <f>IF(TotalScores!L5="","",(TotalScores!L5/TotalScores!$AQ5)*100)</f>
        <v>99.44584382871537</v>
      </c>
      <c r="M5" s="17">
        <f>IF(TotalScores!M5="","",(TotalScores!M5/TotalScores!$AQ5)*100)</f>
        <v>111.43576826196475</v>
      </c>
      <c r="N5" s="16">
        <f>IF(TotalScores!N5="","",(TotalScores!N5/TotalScores!$AQ5)*100)</f>
      </c>
      <c r="O5" s="17">
        <f>IF(TotalScores!O5="","",(TotalScores!O5/TotalScores!$AQ5)*100)</f>
      </c>
      <c r="P5" s="16">
        <f>IF(TotalScores!P5="","",(TotalScores!P5/TotalScores!$AQ5)*100)</f>
      </c>
      <c r="Q5" s="17">
        <f>IF(TotalScores!Q5="","",(TotalScores!Q5/TotalScores!$AQ5)*100)</f>
        <v>101.5617128463476</v>
      </c>
      <c r="R5" s="16">
        <f>IF(TotalScores!R5="","",(TotalScores!R5/TotalScores!$AQ5)*100)</f>
      </c>
      <c r="S5" s="17">
        <f>IF(TotalScores!S5="","",(TotalScores!S5/TotalScores!$AQ5)*100)</f>
      </c>
      <c r="T5" s="16">
        <f>IF(TotalScores!T5="","",(TotalScores!T5/TotalScores!$AQ5)*100)</f>
        <v>111.43576826196475</v>
      </c>
      <c r="U5" s="17">
        <f>IF(TotalScores!U5="","",(TotalScores!U5/TotalScores!$AQ5)*100)</f>
        <v>92.39294710327457</v>
      </c>
      <c r="V5" s="16">
        <f>IF(TotalScores!V5="","",(TotalScores!V5/TotalScores!$AQ5)*100)</f>
      </c>
      <c r="W5" s="17">
        <f>IF(TotalScores!W5="","",(TotalScores!W5/TotalScores!$AQ5)*100)</f>
      </c>
      <c r="X5" s="16">
        <f>IF(TotalScores!X5="","",(TotalScores!X5/TotalScores!$AQ5)*100)</f>
      </c>
      <c r="Y5" s="17">
        <f>IF(TotalScores!Y5="","",(TotalScores!Y5/TotalScores!$AQ5)*100)</f>
      </c>
      <c r="Z5" s="16">
        <f>IF(TotalScores!Z5="","",(TotalScores!Z5/TotalScores!$AQ5)*100)</f>
        <v>98.0352644836272</v>
      </c>
      <c r="AA5" s="17">
        <f>IF(TotalScores!AA5="","",(TotalScores!AA5/TotalScores!$AQ5)*100)</f>
      </c>
      <c r="AB5" s="16">
        <f>IF(TotalScores!AB5="","",(TotalScores!AB5/TotalScores!$AQ5)*100)</f>
        <v>124.1309823677582</v>
      </c>
      <c r="AC5" s="17">
        <f>IF(TotalScores!AC5="","",(TotalScores!AC5/TotalScores!$AQ5)*100)</f>
        <v>98.0352644836272</v>
      </c>
      <c r="AD5" s="16">
        <f>IF(TotalScores!AD5="","",(TotalScores!AD5/TotalScores!$AQ5)*100)</f>
      </c>
      <c r="AE5" s="17">
        <f>IF(TotalScores!AE5="","",(TotalScores!AE5/TotalScores!$AQ5)*100)</f>
        <v>99.44584382871537</v>
      </c>
      <c r="AF5" s="16">
        <f>IF(TotalScores!AF5="","",(TotalScores!AF5/TotalScores!$AQ5)*100)</f>
      </c>
      <c r="AG5" s="17">
        <f>IF(TotalScores!AG5="","",(TotalScores!AG5/TotalScores!$AQ5)*100)</f>
      </c>
      <c r="AH5" s="16">
        <f>IF(TotalScores!AH5="","",(TotalScores!AH5/TotalScores!$AQ5)*100)</f>
      </c>
      <c r="AI5" s="17">
        <f>IF(TotalScores!AI5="","",(TotalScores!AI5/TotalScores!$AQ5)*100)</f>
        <v>83.9294710327456</v>
      </c>
      <c r="AJ5" s="16">
        <f>IF(TotalScores!AJ5="","",(TotalScores!AJ5/TotalScores!$AQ5)*100)</f>
      </c>
      <c r="AK5" s="17">
        <f>IF(TotalScores!AK5="","",(TotalScores!AK5/TotalScores!$AQ5)*100)</f>
        <v>86.75062972292193</v>
      </c>
      <c r="AL5" s="16">
        <f>IF(TotalScores!AL5="","",(TotalScores!AL5/TotalScores!$AQ5)*100)</f>
      </c>
    </row>
    <row r="6" spans="1:38" ht="12.75">
      <c r="A6" s="3" t="s">
        <v>83</v>
      </c>
      <c r="B6" s="2" t="s">
        <v>2</v>
      </c>
      <c r="C6" s="17">
        <f>IF(TotalScores!C6="","",(TotalScores!C6/TotalScores!$AQ6)*100)</f>
      </c>
      <c r="D6" s="16">
        <f>IF(TotalScores!D6="","",(TotalScores!D6/TotalScores!$AQ6)*100)</f>
      </c>
      <c r="E6" s="17">
        <f>IF(TotalScores!E6="","",(TotalScores!E6/TotalScores!$AQ6)*100)</f>
        <v>113.17552478785173</v>
      </c>
      <c r="F6" s="16">
        <f>IF(TotalScores!F6="","",(TotalScores!F6/TotalScores!$AQ6)*100)</f>
      </c>
      <c r="G6" s="17">
        <f>IF(TotalScores!G6="","",(TotalScores!G6/TotalScores!$AQ6)*100)</f>
        <v>96.29298794104511</v>
      </c>
      <c r="H6" s="16">
        <f>IF(TotalScores!H6="","",(TotalScores!H6/TotalScores!$AQ6)*100)</f>
      </c>
      <c r="I6" s="17">
        <f>IF(TotalScores!I6="","",(TotalScores!I6/TotalScores!$AQ6)*100)</f>
        <v>105.6721750781599</v>
      </c>
      <c r="J6" s="16">
        <f>IF(TotalScores!J6="","",(TotalScores!J6/TotalScores!$AQ6)*100)</f>
      </c>
      <c r="K6" s="17">
        <f>IF(TotalScores!K6="","",(TotalScores!K6/TotalScores!$AQ6)*100)</f>
      </c>
      <c r="L6" s="16">
        <f>IF(TotalScores!L6="","",(TotalScores!L6/TotalScores!$AQ6)*100)</f>
        <v>110.04912907548012</v>
      </c>
      <c r="M6" s="17">
        <f>IF(TotalScores!M6="","",(TotalScores!M6/TotalScores!$AQ6)*100)</f>
      </c>
      <c r="N6" s="16">
        <f>IF(TotalScores!N6="","",(TotalScores!N6/TotalScores!$AQ6)*100)</f>
        <v>95.6677087985708</v>
      </c>
      <c r="O6" s="17">
        <f>IF(TotalScores!O6="","",(TotalScores!O6/TotalScores!$AQ6)*100)</f>
        <v>70.03126395712373</v>
      </c>
      <c r="P6" s="16">
        <f>IF(TotalScores!P6="","",(TotalScores!P6/TotalScores!$AQ6)*100)</f>
      </c>
      <c r="Q6" s="17">
        <f>IF(TotalScores!Q6="","",(TotalScores!Q6/TotalScores!$AQ6)*100)</f>
      </c>
      <c r="R6" s="16">
        <f>IF(TotalScores!R6="","",(TotalScores!R6/TotalScores!$AQ6)*100)</f>
        <v>104.42161679321127</v>
      </c>
      <c r="S6" s="17">
        <f>IF(TotalScores!S6="","",(TotalScores!S6/TotalScores!$AQ6)*100)</f>
      </c>
      <c r="T6" s="16">
        <f>IF(TotalScores!T6="","",(TotalScores!T6/TotalScores!$AQ6)*100)</f>
      </c>
      <c r="U6" s="17">
        <f>IF(TotalScores!U6="","",(TotalScores!U6/TotalScores!$AQ6)*100)</f>
      </c>
      <c r="V6" s="16">
        <f>IF(TotalScores!V6="","",(TotalScores!V6/TotalScores!$AQ6)*100)</f>
      </c>
      <c r="W6" s="17">
        <f>IF(TotalScores!W6="","",(TotalScores!W6/TotalScores!$AQ6)*100)</f>
        <v>87.53907994640466</v>
      </c>
      <c r="X6" s="16">
        <f>IF(TotalScores!X6="","",(TotalScores!X6/TotalScores!$AQ6)*100)</f>
      </c>
      <c r="Y6" s="17">
        <f>IF(TotalScores!Y6="","",(TotalScores!Y6/TotalScores!$AQ6)*100)</f>
        <v>98.16882536846808</v>
      </c>
      <c r="Z6" s="16">
        <f>IF(TotalScores!Z6="","",(TotalScores!Z6/TotalScores!$AQ6)*100)</f>
      </c>
      <c r="AA6" s="17">
        <f>IF(TotalScores!AA6="","",(TotalScores!AA6/TotalScores!$AQ6)*100)</f>
      </c>
      <c r="AB6" s="16">
        <f>IF(TotalScores!AB6="","",(TotalScores!AB6/TotalScores!$AQ6)*100)</f>
        <v>102.5457793657883</v>
      </c>
      <c r="AC6" s="17">
        <f>IF(TotalScores!AC6="","",(TotalScores!AC6/TotalScores!$AQ6)*100)</f>
      </c>
      <c r="AD6" s="16">
        <f>IF(TotalScores!AD6="","",(TotalScores!AD6/TotalScores!$AQ6)*100)</f>
        <v>105.6721750781599</v>
      </c>
      <c r="AE6" s="17">
        <f>IF(TotalScores!AE6="","",(TotalScores!AE6/TotalScores!$AQ6)*100)</f>
        <v>100.04466279589104</v>
      </c>
      <c r="AF6" s="16">
        <f>IF(TotalScores!AF6="","",(TotalScores!AF6/TotalScores!$AQ6)*100)</f>
      </c>
      <c r="AG6" s="17">
        <f>IF(TotalScores!AG6="","",(TotalScores!AG6/TotalScores!$AQ6)*100)</f>
        <v>106.92273336310853</v>
      </c>
      <c r="AH6" s="16">
        <f>IF(TotalScores!AH6="","",(TotalScores!AH6/TotalScores!$AQ6)*100)</f>
      </c>
      <c r="AI6" s="17">
        <f>IF(TotalScores!AI6="","",(TotalScores!AI6/TotalScores!$AQ6)*100)</f>
      </c>
      <c r="AJ6" s="16">
        <f>IF(TotalScores!AJ6="","",(TotalScores!AJ6/TotalScores!$AQ6)*100)</f>
        <v>103.79633765073694</v>
      </c>
      <c r="AK6" s="17">
        <f>IF(TotalScores!AK6="","",(TotalScores!AK6/TotalScores!$AQ6)*100)</f>
      </c>
      <c r="AL6" s="16">
        <f>IF(TotalScores!AL6="","",(TotalScores!AL6/TotalScores!$AQ6)*100)</f>
      </c>
    </row>
    <row r="7" spans="1:38" ht="12.75">
      <c r="A7" s="3" t="s">
        <v>84</v>
      </c>
      <c r="B7" s="2" t="s">
        <v>2</v>
      </c>
      <c r="C7" s="17">
        <f>IF(TotalScores!C7="","",(TotalScores!C7/TotalScores!$AQ7)*100)</f>
        <v>103.83786114704614</v>
      </c>
      <c r="D7" s="16">
        <f>IF(TotalScores!D7="","",(TotalScores!D7/TotalScores!$AQ7)*100)</f>
      </c>
      <c r="E7" s="17">
        <f>IF(TotalScores!E7="","",(TotalScores!E7/TotalScores!$AQ7)*100)</f>
      </c>
      <c r="F7" s="16">
        <f>IF(TotalScores!F7="","",(TotalScores!F7/TotalScores!$AQ7)*100)</f>
        <v>111.6860715825787</v>
      </c>
      <c r="G7" s="17">
        <f>IF(TotalScores!G7="","",(TotalScores!G7/TotalScores!$AQ7)*100)</f>
      </c>
      <c r="H7" s="16">
        <f>IF(TotalScores!H7="","",(TotalScores!H7/TotalScores!$AQ7)*100)</f>
        <v>92.97110823630875</v>
      </c>
      <c r="I7" s="17">
        <f>IF(TotalScores!I7="","",(TotalScores!I7/TotalScores!$AQ7)*100)</f>
      </c>
      <c r="J7" s="16">
        <f>IF(TotalScores!J7="","",(TotalScores!J7/TotalScores!$AQ7)*100)</f>
      </c>
      <c r="K7" s="17">
        <f>IF(TotalScores!K7="","",(TotalScores!K7/TotalScores!$AQ7)*100)</f>
        <v>114.10090556274257</v>
      </c>
      <c r="L7" s="16">
        <f>IF(TotalScores!L7="","",(TotalScores!L7/TotalScores!$AQ7)*100)</f>
      </c>
      <c r="M7" s="17">
        <f>IF(TotalScores!M7="","",(TotalScores!M7/TotalScores!$AQ7)*100)</f>
        <v>108.66752910737387</v>
      </c>
      <c r="N7" s="16">
        <f>IF(TotalScores!N7="","",(TotalScores!N7/TotalScores!$AQ7)*100)</f>
      </c>
      <c r="O7" s="17">
        <f>IF(TotalScores!O7="","",(TotalScores!O7/TotalScores!$AQ7)*100)</f>
      </c>
      <c r="P7" s="16">
        <f>IF(TotalScores!P7="","",(TotalScores!P7/TotalScores!$AQ7)*100)</f>
      </c>
      <c r="Q7" s="17">
        <f>IF(TotalScores!Q7="","",(TotalScores!Q7/TotalScores!$AQ7)*100)</f>
        <v>98.40448469167745</v>
      </c>
      <c r="R7" s="16">
        <f>IF(TotalScores!R7="","",(TotalScores!R7/TotalScores!$AQ7)*100)</f>
      </c>
      <c r="S7" s="17">
        <f>IF(TotalScores!S7="","",(TotalScores!S7/TotalScores!$AQ7)*100)</f>
      </c>
      <c r="T7" s="16">
        <f>IF(TotalScores!T7="","",(TotalScores!T7/TotalScores!$AQ7)*100)</f>
        <v>114.70461405778354</v>
      </c>
      <c r="U7" s="17">
        <f>IF(TotalScores!U7="","",(TotalScores!U7/TotalScores!$AQ7)*100)</f>
        <v>94.17852522639069</v>
      </c>
      <c r="V7" s="16">
        <f>IF(TotalScores!V7="","",(TotalScores!V7/TotalScores!$AQ7)*100)</f>
      </c>
      <c r="W7" s="17">
        <f>IF(TotalScores!W7="","",(TotalScores!W7/TotalScores!$AQ7)*100)</f>
        <v>88.745148771022</v>
      </c>
      <c r="X7" s="16">
        <f>IF(TotalScores!X7="","",(TotalScores!X7/TotalScores!$AQ7)*100)</f>
      </c>
      <c r="Y7" s="17">
        <f>IF(TotalScores!Y7="","",(TotalScores!Y7/TotalScores!$AQ7)*100)</f>
      </c>
      <c r="Z7" s="16">
        <f>IF(TotalScores!Z7="","",(TotalScores!Z7/TotalScores!$AQ7)*100)</f>
        <v>84.51918930573524</v>
      </c>
      <c r="AA7" s="17">
        <f>IF(TotalScores!AA7="","",(TotalScores!AA7/TotalScores!$AQ7)*100)</f>
      </c>
      <c r="AB7" s="16">
        <f>IF(TotalScores!AB7="","",(TotalScores!AB7/TotalScores!$AQ7)*100)</f>
      </c>
      <c r="AC7" s="17">
        <f>IF(TotalScores!AC7="","",(TotalScores!AC7/TotalScores!$AQ7)*100)</f>
      </c>
      <c r="AD7" s="16">
        <f>IF(TotalScores!AD7="","",(TotalScores!AD7/TotalScores!$AQ7)*100)</f>
        <v>98.40448469167745</v>
      </c>
      <c r="AE7" s="17">
        <f>IF(TotalScores!AE7="","",(TotalScores!AE7/TotalScores!$AQ7)*100)</f>
      </c>
      <c r="AF7" s="16">
        <f>IF(TotalScores!AF7="","",(TotalScores!AF7/TotalScores!$AQ7)*100)</f>
        <v>108.0638206123329</v>
      </c>
      <c r="AG7" s="17">
        <f>IF(TotalScores!AG7="","",(TotalScores!AG7/TotalScores!$AQ7)*100)</f>
      </c>
      <c r="AH7" s="16">
        <f>IF(TotalScores!AH7="","",(TotalScores!AH7/TotalScores!$AQ7)*100)</f>
      </c>
      <c r="AI7" s="17">
        <f>IF(TotalScores!AI7="","",(TotalScores!AI7/TotalScores!$AQ7)*100)</f>
        <v>92.97110823630875</v>
      </c>
      <c r="AJ7" s="16">
        <f>IF(TotalScores!AJ7="","",(TotalScores!AJ7/TotalScores!$AQ7)*100)</f>
      </c>
      <c r="AK7" s="17">
        <f>IF(TotalScores!AK7="","",(TotalScores!AK7/TotalScores!$AQ7)*100)</f>
      </c>
      <c r="AL7" s="16">
        <f>IF(TotalScores!AL7="","",(TotalScores!AL7/TotalScores!$AQ7)*100)</f>
        <v>88.745148771022</v>
      </c>
    </row>
    <row r="8" spans="1:38" ht="12.75">
      <c r="A8" s="3" t="s">
        <v>82</v>
      </c>
      <c r="B8" s="2" t="s">
        <v>2</v>
      </c>
      <c r="C8" s="17">
        <f>IF(TotalScores!C8="","",(TotalScores!C8/TotalScores!$AQ8)*100)</f>
        <v>112.78688524590163</v>
      </c>
      <c r="D8" s="16">
        <f>IF(TotalScores!D8="","",(TotalScores!D8/TotalScores!$AQ8)*100)</f>
      </c>
      <c r="E8" s="17">
        <f>IF(TotalScores!E8="","",(TotalScores!E8/TotalScores!$AQ8)*100)</f>
        <v>97.04918032786885</v>
      </c>
      <c r="F8" s="16">
        <f>IF(TotalScores!F8="","",(TotalScores!F8/TotalScores!$AQ8)*100)</f>
      </c>
      <c r="G8" s="17">
        <f>IF(TotalScores!G8="","",(TotalScores!G8/TotalScores!$AQ8)*100)</f>
      </c>
      <c r="H8" s="16">
        <f>IF(TotalScores!H8="","",(TotalScores!H8/TotalScores!$AQ8)*100)</f>
        <v>95.73770491803279</v>
      </c>
      <c r="I8" s="17">
        <f>IF(TotalScores!I8="","",(TotalScores!I8/TotalScores!$AQ8)*100)</f>
      </c>
      <c r="J8" s="16">
        <f>IF(TotalScores!J8="","",(TotalScores!J8/TotalScores!$AQ8)*100)</f>
        <v>105.57377049180327</v>
      </c>
      <c r="K8" s="17">
        <f>IF(TotalScores!K8="","",(TotalScores!K8/TotalScores!$AQ8)*100)</f>
      </c>
      <c r="L8" s="16">
        <f>IF(TotalScores!L8="","",(TotalScores!L8/TotalScores!$AQ8)*100)</f>
      </c>
      <c r="M8" s="17">
        <f>IF(TotalScores!M8="","",(TotalScores!M8/TotalScores!$AQ8)*100)</f>
      </c>
      <c r="N8" s="16">
        <f>IF(TotalScores!N8="","",(TotalScores!N8/TotalScores!$AQ8)*100)</f>
        <v>91.80327868852459</v>
      </c>
      <c r="O8" s="17">
        <f>IF(TotalScores!O8="","",(TotalScores!O8/TotalScores!$AQ8)*100)</f>
      </c>
      <c r="P8" s="16">
        <f>IF(TotalScores!P8="","",(TotalScores!P8/TotalScores!$AQ8)*100)</f>
        <v>112.1311475409836</v>
      </c>
      <c r="Q8" s="17">
        <f>IF(TotalScores!Q8="","",(TotalScores!Q8/TotalScores!$AQ8)*100)</f>
      </c>
      <c r="R8" s="16">
        <f>IF(TotalScores!R8="","",(TotalScores!R8/TotalScores!$AQ8)*100)</f>
      </c>
      <c r="S8" s="17">
        <f>IF(TotalScores!S8="","",(TotalScores!S8/TotalScores!$AQ8)*100)</f>
      </c>
      <c r="T8" s="16">
        <f>IF(TotalScores!T8="","",(TotalScores!T8/TotalScores!$AQ8)*100)</f>
        <v>105.57377049180327</v>
      </c>
      <c r="U8" s="17">
        <f>IF(TotalScores!U8="","",(TotalScores!U8/TotalScores!$AQ8)*100)</f>
        <v>108.85245901639344</v>
      </c>
      <c r="V8" s="16">
        <f>IF(TotalScores!V8="","",(TotalScores!V8/TotalScores!$AQ8)*100)</f>
      </c>
      <c r="W8" s="17">
        <f>IF(TotalScores!W8="","",(TotalScores!W8/TotalScores!$AQ8)*100)</f>
      </c>
      <c r="X8" s="16">
        <f>IF(TotalScores!X8="","",(TotalScores!X8/TotalScores!$AQ8)*100)</f>
        <v>76.72131147540983</v>
      </c>
      <c r="Y8" s="17">
        <f>IF(TotalScores!Y8="","",(TotalScores!Y8/TotalScores!$AQ8)*100)</f>
        <v>95.08196721311475</v>
      </c>
      <c r="Z8" s="16">
        <f>IF(TotalScores!Z8="","",(TotalScores!Z8/TotalScores!$AQ8)*100)</f>
      </c>
      <c r="AA8" s="17">
        <f>IF(TotalScores!AA8="","",(TotalScores!AA8/TotalScores!$AQ8)*100)</f>
        <v>99.672131147541</v>
      </c>
      <c r="AB8" s="16">
        <f>IF(TotalScores!AB8="","",(TotalScores!AB8/TotalScores!$AQ8)*100)</f>
      </c>
      <c r="AC8" s="17">
        <f>IF(TotalScores!AC8="","",(TotalScores!AC8/TotalScores!$AQ8)*100)</f>
      </c>
      <c r="AD8" s="16">
        <f>IF(TotalScores!AD8="","",(TotalScores!AD8/TotalScores!$AQ8)*100)</f>
      </c>
      <c r="AE8" s="17">
        <f>IF(TotalScores!AE8="","",(TotalScores!AE8/TotalScores!$AQ8)*100)</f>
      </c>
      <c r="AF8" s="16">
        <f>IF(TotalScores!AF8="","",(TotalScores!AF8/TotalScores!$AQ8)*100)</f>
        <v>101.63934426229508</v>
      </c>
      <c r="AG8" s="17">
        <f>IF(TotalScores!AG8="","",(TotalScores!AG8/TotalScores!$AQ8)*100)</f>
      </c>
      <c r="AH8" s="16">
        <f>IF(TotalScores!AH8="","",(TotalScores!AH8/TotalScores!$AQ8)*100)</f>
        <v>102.29508196721311</v>
      </c>
      <c r="AI8" s="17">
        <f>IF(TotalScores!AI8="","",(TotalScores!AI8/TotalScores!$AQ8)*100)</f>
      </c>
      <c r="AJ8" s="16">
        <f>IF(TotalScores!AJ8="","",(TotalScores!AJ8/TotalScores!$AQ8)*100)</f>
      </c>
      <c r="AK8" s="17">
        <f>IF(TotalScores!AK8="","",(TotalScores!AK8/TotalScores!$AQ8)*100)</f>
        <v>95.08196721311475</v>
      </c>
      <c r="AL8" s="16">
        <f>IF(TotalScores!AL8="","",(TotalScores!AL8/TotalScores!$AQ8)*100)</f>
      </c>
    </row>
    <row r="9" spans="1:38" ht="12.75">
      <c r="A9" s="3" t="s">
        <v>78</v>
      </c>
      <c r="B9" s="2" t="s">
        <v>2</v>
      </c>
      <c r="C9" s="17">
        <f>IF(TotalScores!C9="","",(TotalScores!C9/TotalScores!$AQ9)*100)</f>
      </c>
      <c r="D9" s="16">
        <f>IF(TotalScores!D9="","",(TotalScores!D9/TotalScores!$AQ9)*100)</f>
        <v>113.17365269461077</v>
      </c>
      <c r="E9" s="17">
        <f>IF(TotalScores!E9="","",(TotalScores!E9/TotalScores!$AQ9)*100)</f>
      </c>
      <c r="F9" s="16">
        <f>IF(TotalScores!F9="","",(TotalScores!F9/TotalScores!$AQ9)*100)</f>
        <v>118.06387225548902</v>
      </c>
      <c r="G9" s="17">
        <f>IF(TotalScores!G9="","",(TotalScores!G9/TotalScores!$AQ9)*100)</f>
      </c>
      <c r="H9" s="16">
        <f>IF(TotalScores!H9="","",(TotalScores!H9/TotalScores!$AQ9)*100)</f>
      </c>
      <c r="I9" s="17">
        <f>IF(TotalScores!I9="","",(TotalScores!I9/TotalScores!$AQ9)*100)</f>
      </c>
      <c r="J9" s="16">
        <f>IF(TotalScores!J9="","",(TotalScores!J9/TotalScores!$AQ9)*100)</f>
      </c>
      <c r="K9" s="17">
        <f>IF(TotalScores!K9="","",(TotalScores!K9/TotalScores!$AQ9)*100)</f>
        <v>97.1057884231537</v>
      </c>
      <c r="L9" s="16">
        <f>IF(TotalScores!L9="","",(TotalScores!L9/TotalScores!$AQ9)*100)</f>
      </c>
      <c r="M9" s="17">
        <f>IF(TotalScores!M9="","",(TotalScores!M9/TotalScores!$AQ9)*100)</f>
      </c>
      <c r="N9" s="16">
        <f>IF(TotalScores!N9="","",(TotalScores!N9/TotalScores!$AQ9)*100)</f>
        <v>111.77644710578842</v>
      </c>
      <c r="O9" s="17">
        <f>IF(TotalScores!O9="","",(TotalScores!O9/TotalScores!$AQ9)*100)</f>
      </c>
      <c r="P9" s="16">
        <f>IF(TotalScores!P9="","",(TotalScores!P9/TotalScores!$AQ9)*100)</f>
        <v>105.48902195608783</v>
      </c>
      <c r="Q9" s="17">
        <f>IF(TotalScores!Q9="","",(TotalScores!Q9/TotalScores!$AQ9)*100)</f>
        <v>95.70858283433134</v>
      </c>
      <c r="R9" s="16">
        <f>IF(TotalScores!R9="","",(TotalScores!R9/TotalScores!$AQ9)*100)</f>
      </c>
      <c r="S9" s="17">
        <f>IF(TotalScores!S9="","",(TotalScores!S9/TotalScores!$AQ9)*100)</f>
        <v>107.58483033932136</v>
      </c>
      <c r="T9" s="16">
        <f>IF(TotalScores!T9="","",(TotalScores!T9/TotalScores!$AQ9)*100)</f>
      </c>
      <c r="U9" s="17">
        <f>IF(TotalScores!U9="","",(TotalScores!U9/TotalScores!$AQ9)*100)</f>
      </c>
      <c r="V9" s="16">
        <f>IF(TotalScores!V9="","",(TotalScores!V9/TotalScores!$AQ9)*100)</f>
        <v>78.94211576846307</v>
      </c>
      <c r="W9" s="17">
        <f>IF(TotalScores!W9="","",(TotalScores!W9/TotalScores!$AQ9)*100)</f>
      </c>
      <c r="X9" s="16">
        <f>IF(TotalScores!X9="","",(TotalScores!X9/TotalScores!$AQ9)*100)</f>
        <v>86.62674650698602</v>
      </c>
      <c r="Y9" s="17">
        <f>IF(TotalScores!Y9="","",(TotalScores!Y9/TotalScores!$AQ9)*100)</f>
      </c>
      <c r="Z9" s="16">
        <f>IF(TotalScores!Z9="","",(TotalScores!Z9/TotalScores!$AQ9)*100)</f>
      </c>
      <c r="AA9" s="17">
        <f>IF(TotalScores!AA9="","",(TotalScores!AA9/TotalScores!$AQ9)*100)</f>
      </c>
      <c r="AB9" s="16">
        <f>IF(TotalScores!AB9="","",(TotalScores!AB9/TotalScores!$AQ9)*100)</f>
      </c>
      <c r="AC9" s="17">
        <f>IF(TotalScores!AC9="","",(TotalScores!AC9/TotalScores!$AQ9)*100)</f>
      </c>
      <c r="AD9" s="16">
        <f>IF(TotalScores!AD9="","",(TotalScores!AD9/TotalScores!$AQ9)*100)</f>
        <v>83.13373253493013</v>
      </c>
      <c r="AE9" s="17">
        <f>IF(TotalScores!AE9="","",(TotalScores!AE9/TotalScores!$AQ9)*100)</f>
        <v>78.2435129740519</v>
      </c>
      <c r="AF9" s="16">
        <f>IF(TotalScores!AF9="","",(TotalScores!AF9/TotalScores!$AQ9)*100)</f>
      </c>
      <c r="AG9" s="17">
        <f>IF(TotalScores!AG9="","",(TotalScores!AG9/TotalScores!$AQ9)*100)</f>
        <v>117.36526946107784</v>
      </c>
      <c r="AH9" s="16">
        <f>IF(TotalScores!AH9="","",(TotalScores!AH9/TotalScores!$AQ9)*100)</f>
      </c>
      <c r="AI9" s="17">
        <f>IF(TotalScores!AI9="","",(TotalScores!AI9/TotalScores!$AQ9)*100)</f>
      </c>
      <c r="AJ9" s="16">
        <f>IF(TotalScores!AJ9="","",(TotalScores!AJ9/TotalScores!$AQ9)*100)</f>
        <v>84.53093812375249</v>
      </c>
      <c r="AK9" s="17">
        <f>IF(TotalScores!AK9="","",(TotalScores!AK9/TotalScores!$AQ9)*100)</f>
      </c>
      <c r="AL9" s="16">
        <f>IF(TotalScores!AL9="","",(TotalScores!AL9/TotalScores!$AQ9)*100)</f>
        <v>122.2554890219561</v>
      </c>
    </row>
    <row r="10" spans="1:38" ht="12.75">
      <c r="A10" s="3" t="s">
        <v>77</v>
      </c>
      <c r="B10" s="2" t="s">
        <v>2</v>
      </c>
      <c r="C10" s="17">
        <f>IF(TotalScores!C10="","",(TotalScores!C10/TotalScores!$AQ10)*100)</f>
      </c>
      <c r="D10" s="16">
        <f>IF(TotalScores!D10="","",(TotalScores!D10/TotalScores!$AQ10)*100)</f>
        <v>110.44513001322167</v>
      </c>
      <c r="E10" s="17">
        <f>IF(TotalScores!E10="","",(TotalScores!E10/TotalScores!$AQ10)*100)</f>
      </c>
      <c r="F10" s="16">
        <f>IF(TotalScores!F10="","",(TotalScores!F10/TotalScores!$AQ10)*100)</f>
      </c>
      <c r="G10" s="17">
        <f>IF(TotalScores!G10="","",(TotalScores!G10/TotalScores!$AQ10)*100)</f>
        <v>107.36007051564565</v>
      </c>
      <c r="H10" s="16">
        <f>IF(TotalScores!H10="","",(TotalScores!H10/TotalScores!$AQ10)*100)</f>
      </c>
      <c r="I10" s="17">
        <f>IF(TotalScores!I10="","",(TotalScores!I10/TotalScores!$AQ10)*100)</f>
        <v>95.01983252534156</v>
      </c>
      <c r="J10" s="16">
        <f>IF(TotalScores!J10="","",(TotalScores!J10/TotalScores!$AQ10)*100)</f>
      </c>
      <c r="K10" s="17">
        <f>IF(TotalScores!K10="","",(TotalScores!K10/TotalScores!$AQ10)*100)</f>
        <v>98.72190392243279</v>
      </c>
      <c r="L10" s="16">
        <f>IF(TotalScores!L10="","",(TotalScores!L10/TotalScores!$AQ10)*100)</f>
      </c>
      <c r="M10" s="17">
        <f>IF(TotalScores!M10="","",(TotalScores!M10/TotalScores!$AQ10)*100)</f>
      </c>
      <c r="N10" s="16">
        <f>IF(TotalScores!N10="","",(TotalScores!N10/TotalScores!$AQ10)*100)</f>
        <v>88.8497135301895</v>
      </c>
      <c r="O10" s="17">
        <f>IF(TotalScores!O10="","",(TotalScores!O10/TotalScores!$AQ10)*100)</f>
      </c>
      <c r="P10" s="16">
        <f>IF(TotalScores!P10="","",(TotalScores!P10/TotalScores!$AQ10)*100)</f>
        <v>99.33891582194798</v>
      </c>
      <c r="Q10" s="17">
        <f>IF(TotalScores!Q10="","",(TotalScores!Q10/TotalScores!$AQ10)*100)</f>
      </c>
      <c r="R10" s="16">
        <f>IF(TotalScores!R10="","",(TotalScores!R10/TotalScores!$AQ10)*100)</f>
        <v>114.14720141031292</v>
      </c>
      <c r="S10" s="17">
        <f>IF(TotalScores!S10="","",(TotalScores!S10/TotalScores!$AQ10)*100)</f>
      </c>
      <c r="T10" s="16">
        <f>IF(TotalScores!T10="","",(TotalScores!T10/TotalScores!$AQ10)*100)</f>
      </c>
      <c r="U10" s="17">
        <f>IF(TotalScores!U10="","",(TotalScores!U10/TotalScores!$AQ10)*100)</f>
      </c>
      <c r="V10" s="16">
        <f>IF(TotalScores!V10="","",(TotalScores!V10/TotalScores!$AQ10)*100)</f>
        <v>86.38166593212868</v>
      </c>
      <c r="W10" s="17">
        <f>IF(TotalScores!W10="","",(TotalScores!W10/TotalScores!$AQ10)*100)</f>
      </c>
      <c r="X10" s="16">
        <f>IF(TotalScores!X10="","",(TotalScores!X10/TotalScores!$AQ10)*100)</f>
      </c>
      <c r="Y10" s="17">
        <f>IF(TotalScores!Y10="","",(TotalScores!Y10/TotalScores!$AQ10)*100)</f>
      </c>
      <c r="Z10" s="16">
        <f>IF(TotalScores!Z10="","",(TotalScores!Z10/TotalScores!$AQ10)*100)</f>
        <v>93.78580872631115</v>
      </c>
      <c r="AA10" s="17">
        <f>IF(TotalScores!AA10="","",(TotalScores!AA10/TotalScores!$AQ10)*100)</f>
      </c>
      <c r="AB10" s="16">
        <f>IF(TotalScores!AB10="","",(TotalScores!AB10/TotalScores!$AQ10)*100)</f>
        <v>107.97708241516087</v>
      </c>
      <c r="AC10" s="17">
        <f>IF(TotalScores!AC10="","",(TotalScores!AC10/TotalScores!$AQ10)*100)</f>
        <v>105.50903481710003</v>
      </c>
      <c r="AD10" s="16">
        <f>IF(TotalScores!AD10="","",(TotalScores!AD10/TotalScores!$AQ10)*100)</f>
      </c>
      <c r="AE10" s="17">
        <f>IF(TotalScores!AE10="","",(TotalScores!AE10/TotalScores!$AQ10)*100)</f>
      </c>
      <c r="AF10" s="16">
        <f>IF(TotalScores!AF10="","",(TotalScores!AF10/TotalScores!$AQ10)*100)</f>
        <v>102.423975319524</v>
      </c>
      <c r="AG10" s="17">
        <f>IF(TotalScores!AG10="","",(TotalScores!AG10/TotalScores!$AQ10)*100)</f>
        <v>98.10489202291758</v>
      </c>
      <c r="AH10" s="16">
        <f>IF(TotalScores!AH10="","",(TotalScores!AH10/TotalScores!$AQ10)*100)</f>
      </c>
      <c r="AI10" s="17">
        <f>IF(TotalScores!AI10="","",(TotalScores!AI10/TotalScores!$AQ10)*100)</f>
        <v>91.93477302776553</v>
      </c>
      <c r="AJ10" s="16">
        <f>IF(TotalScores!AJ10="","",(TotalScores!AJ10/TotalScores!$AQ10)*100)</f>
      </c>
      <c r="AK10" s="17">
        <f>IF(TotalScores!AK10="","",(TotalScores!AK10/TotalScores!$AQ10)*100)</f>
      </c>
      <c r="AL10" s="16">
        <f>IF(TotalScores!AL10="","",(TotalScores!AL10/TotalScores!$AQ10)*100)</f>
      </c>
    </row>
    <row r="11" spans="5:38" ht="12.75">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42" ht="12.75">
      <c r="A12" s="3" t="s">
        <v>85</v>
      </c>
      <c r="B12" s="2" t="s">
        <v>3</v>
      </c>
      <c r="C12" s="17">
        <f>IF(TotalScores!C12="","",(TotalScores!C12/TotalScores!$AQ12)*100)</f>
      </c>
      <c r="D12" s="16">
        <f>IF(TotalScores!D12="","",(TotalScores!D12/TotalScores!$AQ12)*100)</f>
        <v>116.22137404580153</v>
      </c>
      <c r="E12" s="17">
        <f>IF(TotalScores!E12="","",(TotalScores!E12/TotalScores!$AQ12)*100)</f>
      </c>
      <c r="F12" s="16">
        <f>IF(TotalScores!F12="","",(TotalScores!F12/TotalScores!$AQ12)*100)</f>
        <v>105.53435114503816</v>
      </c>
      <c r="G12" s="17">
        <f>IF(TotalScores!G12="","",(TotalScores!G12/TotalScores!$AQ12)*100)</f>
        <v>88.16793893129771</v>
      </c>
      <c r="H12" s="16">
        <f>IF(TotalScores!H12="","",(TotalScores!H12/TotalScores!$AQ12)*100)</f>
      </c>
      <c r="I12" s="17">
        <f>IF(TotalScores!I12="","",(TotalScores!I12/TotalScores!$AQ12)*100)</f>
        <v>88.16793893129771</v>
      </c>
      <c r="J12" s="16">
        <f>IF(TotalScores!J12="","",(TotalScores!J12/TotalScores!$AQ12)*100)</f>
      </c>
      <c r="K12" s="17">
        <f>IF(TotalScores!K12="","",(TotalScores!K12/TotalScores!$AQ12)*100)</f>
      </c>
      <c r="L12" s="16">
        <f>IF(TotalScores!L12="","",(TotalScores!L12/TotalScores!$AQ12)*100)</f>
      </c>
      <c r="M12" s="17">
        <f>IF(TotalScores!M12="","",(TotalScores!M12/TotalScores!$AQ12)*100)</f>
        <v>100.8587786259542</v>
      </c>
      <c r="N12" s="16">
        <f>IF(TotalScores!N12="","",(TotalScores!N12/TotalScores!$AQ12)*100)</f>
      </c>
      <c r="O12" s="17">
        <f>IF(TotalScores!O12="","",(TotalScores!O12/TotalScores!$AQ12)*100)</f>
      </c>
      <c r="P12" s="16">
        <f>IF(TotalScores!P12="","",(TotalScores!P12/TotalScores!$AQ12)*100)</f>
        <v>108.8740458015267</v>
      </c>
      <c r="Q12" s="17">
        <f>IF(TotalScores!Q12="","",(TotalScores!Q12/TotalScores!$AQ12)*100)</f>
      </c>
      <c r="R12" s="16">
        <f>IF(TotalScores!R12="","",(TotalScores!R12/TotalScores!$AQ12)*100)</f>
      </c>
      <c r="S12" s="17">
        <f>IF(TotalScores!S12="","",(TotalScores!S12/TotalScores!$AQ12)*100)</f>
      </c>
      <c r="T12" s="16">
        <f>IF(TotalScores!T12="","",(TotalScores!T12/TotalScores!$AQ12)*100)</f>
        <v>114.88549618320609</v>
      </c>
      <c r="U12" s="17">
        <f>IF(TotalScores!U12="","",(TotalScores!U12/TotalScores!$AQ12)*100)</f>
      </c>
      <c r="V12" s="16">
        <f>IF(TotalScores!V12="","",(TotalScores!V12/TotalScores!$AQ12)*100)</f>
        <v>88.83587786259541</v>
      </c>
      <c r="W12" s="17">
        <f>IF(TotalScores!W12="","",(TotalScores!W12/TotalScores!$AQ12)*100)</f>
        <v>72.13740458015266</v>
      </c>
      <c r="X12" s="16">
        <f>IF(TotalScores!X12="","",(TotalScores!X12/TotalScores!$AQ12)*100)</f>
      </c>
      <c r="Y12" s="17">
        <f>IF(TotalScores!Y12="","",(TotalScores!Y12/TotalScores!$AQ12)*100)</f>
      </c>
      <c r="Z12" s="16">
        <f>IF(TotalScores!Z12="","",(TotalScores!Z12/TotalScores!$AQ12)*100)</f>
        <v>102.19465648854961</v>
      </c>
      <c r="AA12" s="17">
        <f>IF(TotalScores!AA12="","",(TotalScores!AA12/TotalScores!$AQ12)*100)</f>
      </c>
      <c r="AB12" s="16">
        <f>IF(TotalScores!AB12="","",(TotalScores!AB12/TotalScores!$AQ12)*100)</f>
        <v>118.89312977099236</v>
      </c>
      <c r="AC12" s="17">
        <f>IF(TotalScores!AC12="","",(TotalScores!AC12/TotalScores!$AQ12)*100)</f>
      </c>
      <c r="AD12" s="16">
        <f>IF(TotalScores!AD12="","",(TotalScores!AD12/TotalScores!$AQ12)*100)</f>
      </c>
      <c r="AE12" s="17">
        <f>IF(TotalScores!AE12="","",(TotalScores!AE12/TotalScores!$AQ12)*100)</f>
        <v>89.50381679389312</v>
      </c>
      <c r="AF12" s="16">
        <f>IF(TotalScores!AF12="","",(TotalScores!AF12/TotalScores!$AQ12)*100)</f>
      </c>
      <c r="AG12" s="17">
        <f>IF(TotalScores!AG12="","",(TotalScores!AG12/TotalScores!$AQ12)*100)</f>
        <v>103.53053435114504</v>
      </c>
      <c r="AH12" s="16">
        <f>IF(TotalScores!AH12="","",(TotalScores!AH12/TotalScores!$AQ12)*100)</f>
      </c>
      <c r="AI12" s="17">
        <f>IF(TotalScores!AI12="","",(TotalScores!AI12/TotalScores!$AQ12)*100)</f>
      </c>
      <c r="AJ12" s="16">
        <f>IF(TotalScores!AJ12="","",(TotalScores!AJ12/TotalScores!$AQ12)*100)</f>
      </c>
      <c r="AK12" s="17">
        <f>IF(TotalScores!AK12="","",(TotalScores!AK12/TotalScores!$AQ12)*100)</f>
        <v>102.19465648854961</v>
      </c>
      <c r="AL12" s="16">
        <f>IF(TotalScores!AL12="","",(TotalScores!AL12/TotalScores!$AQ12)*100)</f>
      </c>
      <c r="AP12" s="9"/>
    </row>
    <row r="13" spans="1:38" ht="12.75">
      <c r="A13" s="3" t="s">
        <v>86</v>
      </c>
      <c r="B13" s="2" t="s">
        <v>3</v>
      </c>
      <c r="C13" s="17">
        <f>IF(TotalScores!C13="","",(TotalScores!C13/TotalScores!$AQ13)*100)</f>
      </c>
      <c r="D13" s="16">
        <f>IF(TotalScores!D13="","",(TotalScores!D13/TotalScores!$AQ13)*100)</f>
        <v>119.07736665064871</v>
      </c>
      <c r="E13" s="17">
        <f>IF(TotalScores!E13="","",(TotalScores!E13/TotalScores!$AQ13)*100)</f>
        <v>107.64055742431525</v>
      </c>
      <c r="F13" s="16">
        <f>IF(TotalScores!F13="","",(TotalScores!F13/TotalScores!$AQ13)*100)</f>
      </c>
      <c r="G13" s="17">
        <f>IF(TotalScores!G13="","",(TotalScores!G13/TotalScores!$AQ13)*100)</f>
        <v>115.04084574723692</v>
      </c>
      <c r="H13" s="16">
        <f>IF(TotalScores!H13="","",(TotalScores!H13/TotalScores!$AQ13)*100)</f>
      </c>
      <c r="I13" s="17">
        <f>IF(TotalScores!I13="","",(TotalScores!I13/TotalScores!$AQ13)*100)</f>
      </c>
      <c r="J13" s="16">
        <f>IF(TotalScores!J13="","",(TotalScores!J13/TotalScores!$AQ13)*100)</f>
      </c>
      <c r="K13" s="17">
        <f>IF(TotalScores!K13="","",(TotalScores!K13/TotalScores!$AQ13)*100)</f>
        <v>108.98606439211918</v>
      </c>
      <c r="L13" s="16">
        <f>IF(TotalScores!L13="","",(TotalScores!L13/TotalScores!$AQ13)*100)</f>
      </c>
      <c r="M13" s="17">
        <f>IF(TotalScores!M13="","",(TotalScores!M13/TotalScores!$AQ13)*100)</f>
      </c>
      <c r="N13" s="16">
        <f>IF(TotalScores!N13="","",(TotalScores!N13/TotalScores!$AQ13)*100)</f>
      </c>
      <c r="O13" s="17">
        <f>IF(TotalScores!O13="","",(TotalScores!O13/TotalScores!$AQ13)*100)</f>
        <v>104.94954348870735</v>
      </c>
      <c r="P13" s="16">
        <f>IF(TotalScores!P13="","",(TotalScores!P13/TotalScores!$AQ13)*100)</f>
      </c>
      <c r="Q13" s="17">
        <f>IF(TotalScores!Q13="","",(TotalScores!Q13/TotalScores!$AQ13)*100)</f>
      </c>
      <c r="R13" s="16">
        <f>IF(TotalScores!R13="","",(TotalScores!R13/TotalScores!$AQ13)*100)</f>
        <v>107.64055742431525</v>
      </c>
      <c r="S13" s="17">
        <f>IF(TotalScores!S13="","",(TotalScores!S13/TotalScores!$AQ13)*100)</f>
      </c>
      <c r="T13" s="16">
        <f>IF(TotalScores!T13="","",(TotalScores!T13/TotalScores!$AQ13)*100)</f>
        <v>106.96780394041328</v>
      </c>
      <c r="U13" s="17">
        <f>IF(TotalScores!U13="","",(TotalScores!U13/TotalScores!$AQ13)*100)</f>
        <v>102.25852955309946</v>
      </c>
      <c r="V13" s="16">
        <f>IF(TotalScores!V13="","",(TotalScores!V13/TotalScores!$AQ13)*100)</f>
      </c>
      <c r="W13" s="17">
        <f>IF(TotalScores!W13="","",(TotalScores!W13/TotalScores!$AQ13)*100)</f>
      </c>
      <c r="X13" s="16">
        <f>IF(TotalScores!X13="","",(TotalScores!X13/TotalScores!$AQ13)*100)</f>
        <v>91.49447381066796</v>
      </c>
      <c r="Y13" s="17">
        <f>IF(TotalScores!Y13="","",(TotalScores!Y13/TotalScores!$AQ13)*100)</f>
      </c>
      <c r="Z13" s="16">
        <f>IF(TotalScores!Z13="","",(TotalScores!Z13/TotalScores!$AQ13)*100)</f>
        <v>64.58433445458914</v>
      </c>
      <c r="AA13" s="17">
        <f>IF(TotalScores!AA13="","",(TotalScores!AA13/TotalScores!$AQ13)*100)</f>
      </c>
      <c r="AB13" s="16">
        <f>IF(TotalScores!AB13="","",(TotalScores!AB13/TotalScores!$AQ13)*100)</f>
      </c>
      <c r="AC13" s="17">
        <f>IF(TotalScores!AC13="","",(TotalScores!AC13/TotalScores!$AQ13)*100)</f>
        <v>83.4214320038443</v>
      </c>
      <c r="AD13" s="16">
        <f>IF(TotalScores!AD13="","",(TotalScores!AD13/TotalScores!$AQ13)*100)</f>
      </c>
      <c r="AE13" s="17">
        <f>IF(TotalScores!AE13="","",(TotalScores!AE13/TotalScores!$AQ13)*100)</f>
      </c>
      <c r="AF13" s="16">
        <f>IF(TotalScores!AF13="","",(TotalScores!AF13/TotalScores!$AQ13)*100)</f>
      </c>
      <c r="AG13" s="17">
        <f>IF(TotalScores!AG13="","",(TotalScores!AG13/TotalScores!$AQ13)*100)</f>
      </c>
      <c r="AH13" s="16">
        <f>IF(TotalScores!AH13="","",(TotalScores!AH13/TotalScores!$AQ13)*100)</f>
        <v>90.82172032676597</v>
      </c>
      <c r="AI13" s="17">
        <f>IF(TotalScores!AI13="","",(TotalScores!AI13/TotalScores!$AQ13)*100)</f>
        <v>91.49447381066796</v>
      </c>
      <c r="AJ13" s="16">
        <f>IF(TotalScores!AJ13="","",(TotalScores!AJ13/TotalScores!$AQ13)*100)</f>
      </c>
      <c r="AK13" s="17">
        <f>IF(TotalScores!AK13="","",(TotalScores!AK13/TotalScores!$AQ13)*100)</f>
        <v>105.62229697260932</v>
      </c>
      <c r="AL13" s="16">
        <f>IF(TotalScores!AL13="","",(TotalScores!AL13/TotalScores!$AQ13)*100)</f>
      </c>
    </row>
    <row r="14" spans="1:38" ht="12.75">
      <c r="A14" s="3" t="s">
        <v>88</v>
      </c>
      <c r="B14" s="2" t="s">
        <v>3</v>
      </c>
      <c r="C14" s="17">
        <f>IF(TotalScores!C14="","",(TotalScores!C14/TotalScores!$AQ14)*100)</f>
      </c>
      <c r="D14" s="16">
        <f>IF(TotalScores!D14="","",(TotalScores!D14/TotalScores!$AQ14)*100)</f>
      </c>
      <c r="E14" s="17">
        <f>IF(TotalScores!E14="","",(TotalScores!E14/TotalScores!$AQ14)*100)</f>
      </c>
      <c r="F14" s="16">
        <f>IF(TotalScores!F14="","",(TotalScores!F14/TotalScores!$AQ14)*100)</f>
        <v>95.40937056318032</v>
      </c>
      <c r="G14" s="17">
        <f>IF(TotalScores!G14="","",(TotalScores!G14/TotalScores!$AQ14)*100)</f>
      </c>
      <c r="H14" s="16">
        <f>IF(TotalScores!H14="","",(TotalScores!H14/TotalScores!$AQ14)*100)</f>
      </c>
      <c r="I14" s="17">
        <f>IF(TotalScores!I14="","",(TotalScores!I14/TotalScores!$AQ14)*100)</f>
      </c>
      <c r="J14" s="16">
        <f>IF(TotalScores!J14="","",(TotalScores!J14/TotalScores!$AQ14)*100)</f>
        <v>104.68528159015618</v>
      </c>
      <c r="K14" s="17">
        <f>IF(TotalScores!K14="","",(TotalScores!K14/TotalScores!$AQ14)*100)</f>
        <v>101.37245622337909</v>
      </c>
      <c r="L14" s="16">
        <f>IF(TotalScores!L14="","",(TotalScores!L14/TotalScores!$AQ14)*100)</f>
      </c>
      <c r="M14" s="17">
        <f>IF(TotalScores!M14="","",(TotalScores!M14/TotalScores!$AQ14)*100)</f>
      </c>
      <c r="N14" s="16">
        <f>IF(TotalScores!N14="","",(TotalScores!N14/TotalScores!$AQ14)*100)</f>
        <v>85.47089446284903</v>
      </c>
      <c r="O14" s="17">
        <f>IF(TotalScores!O14="","",(TotalScores!O14/TotalScores!$AQ14)*100)</f>
        <v>109.98580217699954</v>
      </c>
      <c r="P14" s="16">
        <f>IF(TotalScores!P14="","",(TotalScores!P14/TotalScores!$AQ14)*100)</f>
      </c>
      <c r="Q14" s="17">
        <f>IF(TotalScores!Q14="","",(TotalScores!Q14/TotalScores!$AQ14)*100)</f>
      </c>
      <c r="R14" s="16">
        <f>IF(TotalScores!R14="","",(TotalScores!R14/TotalScores!$AQ14)*100)</f>
        <v>111.31093232371036</v>
      </c>
      <c r="S14" s="17">
        <f>IF(TotalScores!S14="","",(TotalScores!S14/TotalScores!$AQ14)*100)</f>
        <v>112.63606247042122</v>
      </c>
      <c r="T14" s="16">
        <f>IF(TotalScores!T14="","",(TotalScores!T14/TotalScores!$AQ14)*100)</f>
      </c>
      <c r="U14" s="17">
        <f>IF(TotalScores!U14="","",(TotalScores!U14/TotalScores!$AQ14)*100)</f>
      </c>
      <c r="V14" s="16">
        <f>IF(TotalScores!V14="","",(TotalScores!V14/TotalScores!$AQ14)*100)</f>
      </c>
      <c r="W14" s="17">
        <f>IF(TotalScores!W14="","",(TotalScores!W14/TotalScores!$AQ14)*100)</f>
        <v>79.50780880265027</v>
      </c>
      <c r="X14" s="16">
        <f>IF(TotalScores!X14="","",(TotalScores!X14/TotalScores!$AQ14)*100)</f>
      </c>
      <c r="Y14" s="17">
        <f>IF(TotalScores!Y14="","",(TotalScores!Y14/TotalScores!$AQ14)*100)</f>
      </c>
      <c r="Z14" s="16">
        <f>IF(TotalScores!Z14="","",(TotalScores!Z14/TotalScores!$AQ14)*100)</f>
      </c>
      <c r="AA14" s="17">
        <f>IF(TotalScores!AA14="","",(TotalScores!AA14/TotalScores!$AQ14)*100)</f>
        <v>114.62375769048747</v>
      </c>
      <c r="AB14" s="16">
        <f>IF(TotalScores!AB14="","",(TotalScores!AB14/TotalScores!$AQ14)*100)</f>
      </c>
      <c r="AC14" s="17">
        <f>IF(TotalScores!AC14="","",(TotalScores!AC14/TotalScores!$AQ14)*100)</f>
        <v>105.3478466635116</v>
      </c>
      <c r="AD14" s="16">
        <f>IF(TotalScores!AD14="","",(TotalScores!AD14/TotalScores!$AQ14)*100)</f>
      </c>
      <c r="AE14" s="17">
        <f>IF(TotalScores!AE14="","",(TotalScores!AE14/TotalScores!$AQ14)*100)</f>
      </c>
      <c r="AF14" s="16">
        <f>IF(TotalScores!AF14="","",(TotalScores!AF14/TotalScores!$AQ14)*100)</f>
        <v>104.02271651680077</v>
      </c>
      <c r="AG14" s="17">
        <f>IF(TotalScores!AG14="","",(TotalScores!AG14/TotalScores!$AQ14)*100)</f>
        <v>98.059630856602</v>
      </c>
      <c r="AH14" s="16">
        <f>IF(TotalScores!AH14="","",(TotalScores!AH14/TotalScores!$AQ14)*100)</f>
      </c>
      <c r="AI14" s="17">
        <f>IF(TotalScores!AI14="","",(TotalScores!AI14/TotalScores!$AQ14)*100)</f>
      </c>
      <c r="AJ14" s="16">
        <f>IF(TotalScores!AJ14="","",(TotalScores!AJ14/TotalScores!$AQ14)*100)</f>
        <v>81.49550402271653</v>
      </c>
      <c r="AK14" s="17">
        <f>IF(TotalScores!AK14="","",(TotalScores!AK14/TotalScores!$AQ14)*100)</f>
      </c>
      <c r="AL14" s="16">
        <f>IF(TotalScores!AL14="","",(TotalScores!AL14/TotalScores!$AQ14)*100)</f>
        <v>96.07193563653574</v>
      </c>
    </row>
    <row r="15" spans="1:38" ht="12.75">
      <c r="A15" s="3" t="s">
        <v>89</v>
      </c>
      <c r="B15" s="2" t="s">
        <v>3</v>
      </c>
      <c r="C15" s="17">
        <f>IF(TotalScores!C15="","",(TotalScores!C15/TotalScores!$AQ15)*100)</f>
        <v>118.84676988788041</v>
      </c>
      <c r="D15" s="16">
        <f>IF(TotalScores!D15="","",(TotalScores!D15/TotalScores!$AQ15)*100)</f>
      </c>
      <c r="E15" s="17">
        <f>IF(TotalScores!E15="","",(TotalScores!E15/TotalScores!$AQ15)*100)</f>
      </c>
      <c r="F15" s="16">
        <f>IF(TotalScores!F15="","",(TotalScores!F15/TotalScores!$AQ15)*100)</f>
      </c>
      <c r="G15" s="17">
        <f>IF(TotalScores!G15="","",(TotalScores!G15/TotalScores!$AQ15)*100)</f>
        <v>78.4837159636946</v>
      </c>
      <c r="H15" s="16">
        <f>IF(TotalScores!H15="","",(TotalScores!H15/TotalScores!$AQ15)*100)</f>
      </c>
      <c r="I15" s="17">
        <f>IF(TotalScores!I15="","",(TotalScores!I15/TotalScores!$AQ15)*100)</f>
      </c>
      <c r="J15" s="16">
        <f>IF(TotalScores!J15="","",(TotalScores!J15/TotalScores!$AQ15)*100)</f>
        <v>107.63481046449547</v>
      </c>
      <c r="K15" s="17">
        <f>IF(TotalScores!K15="","",(TotalScores!K15/TotalScores!$AQ15)*100)</f>
      </c>
      <c r="L15" s="16">
        <f>IF(TotalScores!L15="","",(TotalScores!L15/TotalScores!$AQ15)*100)</f>
        <v>109.12973838761346</v>
      </c>
      <c r="M15" s="17">
        <f>IF(TotalScores!M15="","",(TotalScores!M15/TotalScores!$AQ15)*100)</f>
      </c>
      <c r="N15" s="16">
        <f>IF(TotalScores!N15="","",(TotalScores!N15/TotalScores!$AQ15)*100)</f>
        <v>91.93806727175654</v>
      </c>
      <c r="O15" s="17">
        <f>IF(TotalScores!O15="","",(TotalScores!O15/TotalScores!$AQ15)*100)</f>
      </c>
      <c r="P15" s="16">
        <f>IF(TotalScores!P15="","",(TotalScores!P15/TotalScores!$AQ15)*100)</f>
        <v>109.12973838761346</v>
      </c>
      <c r="Q15" s="17">
        <f>IF(TotalScores!Q15="","",(TotalScores!Q15/TotalScores!$AQ15)*100)</f>
      </c>
      <c r="R15" s="16">
        <f>IF(TotalScores!R15="","",(TotalScores!R15/TotalScores!$AQ15)*100)</f>
      </c>
      <c r="S15" s="17">
        <f>IF(TotalScores!S15="","",(TotalScores!S15/TotalScores!$AQ15)*100)</f>
        <v>103.89749065670048</v>
      </c>
      <c r="T15" s="16">
        <f>IF(TotalScores!T15="","",(TotalScores!T15/TotalScores!$AQ15)*100)</f>
      </c>
      <c r="U15" s="17">
        <f>IF(TotalScores!U15="","",(TotalScores!U15/TotalScores!$AQ15)*100)</f>
      </c>
      <c r="V15" s="16">
        <f>IF(TotalScores!V15="","",(TotalScores!V15/TotalScores!$AQ15)*100)</f>
        <v>93.43299519487454</v>
      </c>
      <c r="W15" s="17">
        <f>IF(TotalScores!W15="","",(TotalScores!W15/TotalScores!$AQ15)*100)</f>
      </c>
      <c r="X15" s="16">
        <f>IF(TotalScores!X15="","",(TotalScores!X15/TotalScores!$AQ15)*100)</f>
      </c>
      <c r="Y15" s="17">
        <f>IF(TotalScores!Y15="","",(TotalScores!Y15/TotalScores!$AQ15)*100)</f>
        <v>100.9076348104645</v>
      </c>
      <c r="Z15" s="16">
        <f>IF(TotalScores!Z15="","",(TotalScores!Z15/TotalScores!$AQ15)*100)</f>
      </c>
      <c r="AA15" s="17">
        <f>IF(TotalScores!AA15="","",(TotalScores!AA15/TotalScores!$AQ15)*100)</f>
      </c>
      <c r="AB15" s="16">
        <f>IF(TotalScores!AB15="","",(TotalScores!AB15/TotalScores!$AQ15)*100)</f>
        <v>105.39241857981847</v>
      </c>
      <c r="AC15" s="17">
        <f>IF(TotalScores!AC15="","",(TotalScores!AC15/TotalScores!$AQ15)*100)</f>
      </c>
      <c r="AD15" s="16">
        <f>IF(TotalScores!AD15="","",(TotalScores!AD15/TotalScores!$AQ15)*100)</f>
        <v>94.18045915643354</v>
      </c>
      <c r="AE15" s="17">
        <f>IF(TotalScores!AE15="","",(TotalScores!AE15/TotalScores!$AQ15)*100)</f>
        <v>84.46342765616657</v>
      </c>
      <c r="AF15" s="16">
        <f>IF(TotalScores!AF15="","",(TotalScores!AF15/TotalScores!$AQ15)*100)</f>
      </c>
      <c r="AG15" s="17">
        <f>IF(TotalScores!AG15="","",(TotalScores!AG15/TotalScores!$AQ15)*100)</f>
      </c>
      <c r="AH15" s="16">
        <f>IF(TotalScores!AH15="","",(TotalScores!AH15/TotalScores!$AQ15)*100)</f>
        <v>116.60437800320342</v>
      </c>
      <c r="AI15" s="17">
        <f>IF(TotalScores!AI15="","",(TotalScores!AI15/TotalScores!$AQ15)*100)</f>
      </c>
      <c r="AJ15" s="16">
        <f>IF(TotalScores!AJ15="","",(TotalScores!AJ15/TotalScores!$AQ15)*100)</f>
      </c>
      <c r="AK15" s="17">
        <f>IF(TotalScores!AK15="","",(TotalScores!AK15/TotalScores!$AQ15)*100)</f>
      </c>
      <c r="AL15" s="16">
        <f>IF(TotalScores!AL15="","",(TotalScores!AL15/TotalScores!$AQ15)*100)</f>
        <v>85.95835557928457</v>
      </c>
    </row>
    <row r="16" spans="1:38" ht="12.75">
      <c r="A16" s="3" t="s">
        <v>90</v>
      </c>
      <c r="B16" s="2" t="s">
        <v>3</v>
      </c>
      <c r="C16" s="17">
        <f>IF(TotalScores!C16="","",(TotalScores!C16/TotalScores!$AQ16)*100)</f>
        <v>111.31270010672358</v>
      </c>
      <c r="D16" s="16">
        <f>IF(TotalScores!D16="","",(TotalScores!D16/TotalScores!$AQ16)*100)</f>
      </c>
      <c r="E16" s="17">
        <f>IF(TotalScores!E16="","",(TotalScores!E16/TotalScores!$AQ16)*100)</f>
        <v>103.0949839914621</v>
      </c>
      <c r="F16" s="16">
        <f>IF(TotalScores!F16="","",(TotalScores!F16/TotalScores!$AQ16)*100)</f>
      </c>
      <c r="G16" s="17">
        <f>IF(TotalScores!G16="","",(TotalScores!G16/TotalScores!$AQ16)*100)</f>
      </c>
      <c r="H16" s="16">
        <f>IF(TotalScores!H16="","",(TotalScores!H16/TotalScores!$AQ16)*100)</f>
      </c>
      <c r="I16" s="17">
        <f>IF(TotalScores!I16="","",(TotalScores!I16/TotalScores!$AQ16)*100)</f>
        <v>96.37139807897545</v>
      </c>
      <c r="J16" s="16">
        <f>IF(TotalScores!J16="","",(TotalScores!J16/TotalScores!$AQ16)*100)</f>
      </c>
      <c r="K16" s="17">
        <f>IF(TotalScores!K16="","",(TotalScores!K16/TotalScores!$AQ16)*100)</f>
      </c>
      <c r="L16" s="16">
        <f>IF(TotalScores!L16="","",(TotalScores!L16/TotalScores!$AQ16)*100)</f>
        <v>93.38313767342582</v>
      </c>
      <c r="M16" s="17">
        <f>IF(TotalScores!M16="","",(TotalScores!M16/TotalScores!$AQ16)*100)</f>
        <v>106.83030949839913</v>
      </c>
      <c r="N16" s="16">
        <f>IF(TotalScores!N16="","",(TotalScores!N16/TotalScores!$AQ16)*100)</f>
      </c>
      <c r="O16" s="17">
        <f>IF(TotalScores!O16="","",(TotalScores!O16/TotalScores!$AQ16)*100)</f>
      </c>
      <c r="P16" s="16">
        <f>IF(TotalScores!P16="","",(TotalScores!P16/TotalScores!$AQ16)*100)</f>
        <v>96.37139807897545</v>
      </c>
      <c r="Q16" s="17">
        <f>IF(TotalScores!Q16="","",(TotalScores!Q16/TotalScores!$AQ16)*100)</f>
      </c>
      <c r="R16" s="16">
        <f>IF(TotalScores!R16="","",(TotalScores!R16/TotalScores!$AQ16)*100)</f>
        <v>97.11846318036285</v>
      </c>
      <c r="S16" s="17">
        <f>IF(TotalScores!S16="","",(TotalScores!S16/TotalScores!$AQ16)*100)</f>
      </c>
      <c r="T16" s="16">
        <f>IF(TotalScores!T16="","",(TotalScores!T16/TotalScores!$AQ16)*100)</f>
      </c>
      <c r="U16" s="17">
        <f>IF(TotalScores!U16="","",(TotalScores!U16/TotalScores!$AQ16)*100)</f>
      </c>
      <c r="V16" s="16">
        <f>IF(TotalScores!V16="","",(TotalScores!V16/TotalScores!$AQ16)*100)</f>
        <v>100.85378868729988</v>
      </c>
      <c r="W16" s="17">
        <f>IF(TotalScores!W16="","",(TotalScores!W16/TotalScores!$AQ16)*100)</f>
      </c>
      <c r="X16" s="16">
        <f>IF(TotalScores!X16="","",(TotalScores!X16/TotalScores!$AQ16)*100)</f>
        <v>89.64781216648879</v>
      </c>
      <c r="Y16" s="17">
        <f>IF(TotalScores!Y16="","",(TotalScores!Y16/TotalScores!$AQ16)*100)</f>
      </c>
      <c r="Z16" s="16">
        <f>IF(TotalScores!Z16="","",(TotalScores!Z16/TotalScores!$AQ16)*100)</f>
      </c>
      <c r="AA16" s="17">
        <f>IF(TotalScores!AA16="","",(TotalScores!AA16/TotalScores!$AQ16)*100)</f>
      </c>
      <c r="AB16" s="16">
        <f>IF(TotalScores!AB16="","",(TotalScores!AB16/TotalScores!$AQ16)*100)</f>
        <v>105.33617929562433</v>
      </c>
      <c r="AC16" s="17">
        <f>IF(TotalScores!AC16="","",(TotalScores!AC16/TotalScores!$AQ16)*100)</f>
      </c>
      <c r="AD16" s="16">
        <f>IF(TotalScores!AD16="","",(TotalScores!AD16/TotalScores!$AQ16)*100)</f>
        <v>98.61259338313766</v>
      </c>
      <c r="AE16" s="17">
        <f>IF(TotalScores!AE16="","",(TotalScores!AE16/TotalScores!$AQ16)*100)</f>
      </c>
      <c r="AF16" s="16">
        <f>IF(TotalScores!AF16="","",(TotalScores!AF16/TotalScores!$AQ16)*100)</f>
        <v>116.54215581643544</v>
      </c>
      <c r="AG16" s="17">
        <f>IF(TotalScores!AG16="","",(TotalScores!AG16/TotalScores!$AQ16)*100)</f>
        <v>100.85378868729988</v>
      </c>
      <c r="AH16" s="16">
        <f>IF(TotalScores!AH16="","",(TotalScores!AH16/TotalScores!$AQ16)*100)</f>
      </c>
      <c r="AI16" s="17">
        <f>IF(TotalScores!AI16="","",(TotalScores!AI16/TotalScores!$AQ16)*100)</f>
      </c>
      <c r="AJ16" s="16">
        <f>IF(TotalScores!AJ16="","",(TotalScores!AJ16/TotalScores!$AQ16)*100)</f>
        <v>83.67129135538954</v>
      </c>
      <c r="AK16" s="17">
        <f>IF(TotalScores!AK16="","",(TotalScores!AK16/TotalScores!$AQ16)*100)</f>
      </c>
      <c r="AL16" s="16">
        <f>IF(TotalScores!AL16="","",(TotalScores!AL16/TotalScores!$AQ16)*100)</f>
      </c>
    </row>
    <row r="17" spans="1:38" ht="12.75">
      <c r="A17" s="3" t="s">
        <v>91</v>
      </c>
      <c r="B17" s="2" t="s">
        <v>3</v>
      </c>
      <c r="C17" s="17">
        <f>IF(TotalScores!C17="","",(TotalScores!C17/TotalScores!$AQ17)*100)</f>
      </c>
      <c r="D17" s="16">
        <f>IF(TotalScores!D17="","",(TotalScores!D17/TotalScores!$AQ17)*100)</f>
      </c>
      <c r="E17" s="17">
        <f>IF(TotalScores!E17="","",(TotalScores!E17/TotalScores!$AQ17)*100)</f>
      </c>
      <c r="F17" s="16">
        <f>IF(TotalScores!F17="","",(TotalScores!F17/TotalScores!$AQ17)*100)</f>
        <v>111.58504476040021</v>
      </c>
      <c r="G17" s="17">
        <f>IF(TotalScores!G17="","",(TotalScores!G17/TotalScores!$AQ17)*100)</f>
      </c>
      <c r="H17" s="16">
        <f>IF(TotalScores!H17="","",(TotalScores!H17/TotalScores!$AQ17)*100)</f>
        <v>102.00105318588733</v>
      </c>
      <c r="I17" s="17">
        <f>IF(TotalScores!I17="","",(TotalScores!I17/TotalScores!$AQ17)*100)</f>
      </c>
      <c r="J17" s="16">
        <f>IF(TotalScores!J17="","",(TotalScores!J17/TotalScores!$AQ17)*100)</f>
        <v>95.1553449183781</v>
      </c>
      <c r="K17" s="17">
        <f>IF(TotalScores!K17="","",(TotalScores!K17/TotalScores!$AQ17)*100)</f>
      </c>
      <c r="L17" s="16">
        <f>IF(TotalScores!L17="","",(TotalScores!L17/TotalScores!$AQ17)*100)</f>
        <v>101.3164823591364</v>
      </c>
      <c r="M17" s="17">
        <f>IF(TotalScores!M17="","",(TotalScores!M17/TotalScores!$AQ17)*100)</f>
      </c>
      <c r="N17" s="16">
        <f>IF(TotalScores!N17="","",(TotalScores!N17/TotalScores!$AQ17)*100)</f>
        <v>99.26276987888363</v>
      </c>
      <c r="O17" s="17">
        <f>IF(TotalScores!O17="","",(TotalScores!O17/TotalScores!$AQ17)*100)</f>
        <v>101.3164823591364</v>
      </c>
      <c r="P17" s="16">
        <f>IF(TotalScores!P17="","",(TotalScores!P17/TotalScores!$AQ17)*100)</f>
      </c>
      <c r="Q17" s="17">
        <f>IF(TotalScores!Q17="","",(TotalScores!Q17/TotalScores!$AQ17)*100)</f>
        <v>103.37019483938916</v>
      </c>
      <c r="R17" s="16">
        <f>IF(TotalScores!R17="","",(TotalScores!R17/TotalScores!$AQ17)*100)</f>
      </c>
      <c r="S17" s="17">
        <f>IF(TotalScores!S17="","",(TotalScores!S17/TotalScores!$AQ17)*100)</f>
      </c>
      <c r="T17" s="16">
        <f>IF(TotalScores!T17="","",(TotalScores!T17/TotalScores!$AQ17)*100)</f>
      </c>
      <c r="U17" s="17">
        <f>IF(TotalScores!U17="","",(TotalScores!U17/TotalScores!$AQ17)*100)</f>
      </c>
      <c r="V17" s="16">
        <f>IF(TotalScores!V17="","",(TotalScores!V17/TotalScores!$AQ17)*100)</f>
      </c>
      <c r="W17" s="17">
        <f>IF(TotalScores!W17="","",(TotalScores!W17/TotalScores!$AQ17)*100)</f>
      </c>
      <c r="X17" s="16">
        <f>IF(TotalScores!X17="","",(TotalScores!X17/TotalScores!$AQ17)*100)</f>
      </c>
      <c r="Y17" s="17">
        <f>IF(TotalScores!Y17="","",(TotalScores!Y17/TotalScores!$AQ17)*100)</f>
      </c>
      <c r="Z17" s="16">
        <f>IF(TotalScores!Z17="","",(TotalScores!Z17/TotalScores!$AQ17)*100)</f>
        <v>75.30279094260138</v>
      </c>
      <c r="AA17" s="17">
        <f>IF(TotalScores!AA17="","",(TotalScores!AA17/TotalScores!$AQ17)*100)</f>
        <v>86.25592417061611</v>
      </c>
      <c r="AB17" s="16">
        <f>IF(TotalScores!AB17="","",(TotalScores!AB17/TotalScores!$AQ17)*100)</f>
      </c>
      <c r="AC17" s="17">
        <f>IF(TotalScores!AC17="","",(TotalScores!AC17/TotalScores!$AQ17)*100)</f>
      </c>
      <c r="AD17" s="16">
        <f>IF(TotalScores!AD17="","",(TotalScores!AD17/TotalScores!$AQ17)*100)</f>
        <v>115.00789889415483</v>
      </c>
      <c r="AE17" s="17">
        <f>IF(TotalScores!AE17="","",(TotalScores!AE17/TotalScores!$AQ17)*100)</f>
      </c>
      <c r="AF17" s="16">
        <f>IF(TotalScores!AF17="","",(TotalScores!AF17/TotalScores!$AQ17)*100)</f>
        <v>96.52448657187995</v>
      </c>
      <c r="AG17" s="17">
        <f>IF(TotalScores!AG17="","",(TotalScores!AG17/TotalScores!$AQ17)*100)</f>
      </c>
      <c r="AH17" s="16">
        <f>IF(TotalScores!AH17="","",(TotalScores!AH17/TotalScores!$AQ17)*100)</f>
        <v>112.95418641390206</v>
      </c>
      <c r="AI17" s="17">
        <f>IF(TotalScores!AI17="","",(TotalScores!AI17/TotalScores!$AQ17)*100)</f>
      </c>
      <c r="AJ17" s="16">
        <f>IF(TotalScores!AJ17="","",(TotalScores!AJ17/TotalScores!$AQ17)*100)</f>
        <v>99.94734070563456</v>
      </c>
      <c r="AK17" s="17">
        <f>IF(TotalScores!AK17="","",(TotalScores!AK17/TotalScores!$AQ17)*100)</f>
      </c>
      <c r="AL17" s="16">
        <f>IF(TotalScores!AL17="","",(TotalScores!AL17/TotalScores!$AQ17)*100)</f>
      </c>
    </row>
    <row r="18" spans="1:38" ht="12.75">
      <c r="A18" s="65" t="s">
        <v>92</v>
      </c>
      <c r="B18" s="2" t="s">
        <v>3</v>
      </c>
      <c r="C18" s="17">
        <f>IF(TotalScores!C18="","",(TotalScores!C18/TotalScores!$AQ18)*100)</f>
      </c>
      <c r="D18" s="16">
        <f>IF(TotalScores!D18="","",(TotalScores!D18/TotalScores!$AQ18)*100)</f>
        <v>117.0909090909091</v>
      </c>
      <c r="E18" s="17">
        <f>IF(TotalScores!E18="","",(TotalScores!E18/TotalScores!$AQ18)*100)</f>
      </c>
      <c r="F18" s="16">
        <f>IF(TotalScores!F18="","",(TotalScores!F18/TotalScores!$AQ18)*100)</f>
      </c>
      <c r="G18" s="17">
        <f>IF(TotalScores!G18="","",(TotalScores!G18/TotalScores!$AQ18)*100)</f>
      </c>
      <c r="H18" s="16">
        <f>IF(TotalScores!H18="","",(TotalScores!H18/TotalScores!$AQ18)*100)</f>
        <v>117.93939393939394</v>
      </c>
      <c r="I18" s="17">
        <f>IF(TotalScores!I18="","",(TotalScores!I18/TotalScores!$AQ18)*100)</f>
        <v>103.51515151515152</v>
      </c>
      <c r="J18" s="16">
        <f>IF(TotalScores!J18="","",(TotalScores!J18/TotalScores!$AQ18)*100)</f>
      </c>
      <c r="K18" s="17">
        <f>IF(TotalScores!K18="","",(TotalScores!K18/TotalScores!$AQ18)*100)</f>
      </c>
      <c r="L18" s="16">
        <f>IF(TotalScores!L18="","",(TotalScores!L18/TotalScores!$AQ18)*100)</f>
      </c>
      <c r="M18" s="17">
        <f>IF(TotalScores!M18="","",(TotalScores!M18/TotalScores!$AQ18)*100)</f>
        <v>101.81818181818181</v>
      </c>
      <c r="N18" s="16">
        <f>IF(TotalScores!N18="","",(TotalScores!N18/TotalScores!$AQ18)*100)</f>
      </c>
      <c r="O18" s="17">
        <f>IF(TotalScores!O18="","",(TotalScores!O18/TotalScores!$AQ18)*100)</f>
        <v>122.18181818181817</v>
      </c>
      <c r="P18" s="16">
        <f>IF(TotalScores!P18="","",(TotalScores!P18/TotalScores!$AQ18)*100)</f>
      </c>
      <c r="Q18" s="17">
        <f>IF(TotalScores!Q18="","",(TotalScores!Q18/TotalScores!$AQ18)*100)</f>
        <v>85.69696969696969</v>
      </c>
      <c r="R18" s="16">
        <f>IF(TotalScores!R18="","",(TotalScores!R18/TotalScores!$AQ18)*100)</f>
      </c>
      <c r="S18" s="17">
        <f>IF(TotalScores!S18="","",(TotalScores!S18/TotalScores!$AQ18)*100)</f>
        <v>102.66666666666666</v>
      </c>
      <c r="T18" s="16">
        <f>IF(TotalScores!T18="","",(TotalScores!T18/TotalScores!$AQ18)*100)</f>
      </c>
      <c r="U18" s="17">
        <f>IF(TotalScores!U18="","",(TotalScores!U18/TotalScores!$AQ18)*100)</f>
        <v>81.45454545454545</v>
      </c>
      <c r="V18" s="16">
        <f>IF(TotalScores!V18="","",(TotalScores!V18/TotalScores!$AQ18)*100)</f>
      </c>
      <c r="W18" s="17">
        <f>IF(TotalScores!W18="","",(TotalScores!W18/TotalScores!$AQ18)*100)</f>
      </c>
      <c r="X18" s="16">
        <f>IF(TotalScores!X18="","",(TotalScores!X18/TotalScores!$AQ18)*100)</f>
      </c>
      <c r="Y18" s="17">
        <f>IF(TotalScores!Y18="","",(TotalScores!Y18/TotalScores!$AQ18)*100)</f>
        <v>94.18181818181817</v>
      </c>
      <c r="Z18" s="16">
        <f>IF(TotalScores!Z18="","",(TotalScores!Z18/TotalScores!$AQ18)*100)</f>
      </c>
      <c r="AA18" s="17">
        <f>IF(TotalScores!AA18="","",(TotalScores!AA18/TotalScores!$AQ18)*100)</f>
        <v>106.06060606060606</v>
      </c>
      <c r="AB18" s="16">
        <f>IF(TotalScores!AB18="","",(TotalScores!AB18/TotalScores!$AQ18)*100)</f>
      </c>
      <c r="AC18" s="17">
        <f>IF(TotalScores!AC18="","",(TotalScores!AC18/TotalScores!$AQ18)*100)</f>
      </c>
      <c r="AD18" s="16">
        <f>IF(TotalScores!AD18="","",(TotalScores!AD18/TotalScores!$AQ18)*100)</f>
      </c>
      <c r="AE18" s="17">
        <f>IF(TotalScores!AE18="","",(TotalScores!AE18/TotalScores!$AQ18)*100)</f>
        <v>98.42424242424242</v>
      </c>
      <c r="AF18" s="16">
        <f>IF(TotalScores!AF18="","",(TotalScores!AF18/TotalScores!$AQ18)*100)</f>
      </c>
      <c r="AG18" s="17">
        <f>IF(TotalScores!AG18="","",(TotalScores!AG18/TotalScores!$AQ18)*100)</f>
        <v>90.78787878787878</v>
      </c>
      <c r="AH18" s="16">
        <f>IF(TotalScores!AH18="","",(TotalScores!AH18/TotalScores!$AQ18)*100)</f>
      </c>
      <c r="AI18" s="17">
        <f>IF(TotalScores!AI18="","",(TotalScores!AI18/TotalScores!$AQ18)*100)</f>
        <v>91.63636363636364</v>
      </c>
      <c r="AJ18" s="16">
        <f>IF(TotalScores!AJ18="","",(TotalScores!AJ18/TotalScores!$AQ18)*100)</f>
      </c>
      <c r="AK18" s="17">
        <f>IF(TotalScores!AK18="","",(TotalScores!AK18/TotalScores!$AQ18)*100)</f>
      </c>
      <c r="AL18" s="16">
        <f>IF(TotalScores!AL18="","",(TotalScores!AL18/TotalScores!$AQ18)*100)</f>
        <v>86.54545454545455</v>
      </c>
    </row>
    <row r="19" spans="1:38" ht="12.75">
      <c r="A19" s="3" t="s">
        <v>87</v>
      </c>
      <c r="B19" s="2" t="s">
        <v>3</v>
      </c>
      <c r="C19" s="17">
        <f>IF(TotalScores!C19="","",(TotalScores!C19/TotalScores!$AQ19)*100)</f>
        <v>111.6470588235294</v>
      </c>
      <c r="D19" s="16">
        <f>IF(TotalScores!D19="","",(TotalScores!D19/TotalScores!$AQ19)*100)</f>
      </c>
      <c r="E19" s="17">
        <f>IF(TotalScores!E19="","",(TotalScores!E19/TotalScores!$AQ19)*100)</f>
        <v>87.17647058823529</v>
      </c>
      <c r="F19" s="16">
        <f>IF(TotalScores!F19="","",(TotalScores!F19/TotalScores!$AQ19)*100)</f>
      </c>
      <c r="G19" s="17">
        <f>IF(TotalScores!G19="","",(TotalScores!G19/TotalScores!$AQ19)*100)</f>
      </c>
      <c r="H19" s="16">
        <f>IF(TotalScores!H19="","",(TotalScores!H19/TotalScores!$AQ19)*100)</f>
        <v>91.76470588235294</v>
      </c>
      <c r="I19" s="17">
        <f>IF(TotalScores!I19="","",(TotalScores!I19/TotalScores!$AQ19)*100)</f>
      </c>
      <c r="J19" s="16">
        <f>IF(TotalScores!J19="","",(TotalScores!J19/TotalScores!$AQ19)*100)</f>
      </c>
      <c r="K19" s="17">
        <f>IF(TotalScores!K19="","",(TotalScores!K19/TotalScores!$AQ19)*100)</f>
        <v>113.94117647058823</v>
      </c>
      <c r="L19" s="16">
        <f>IF(TotalScores!L19="","",(TotalScores!L19/TotalScores!$AQ19)*100)</f>
      </c>
      <c r="M19" s="17">
        <f>IF(TotalScores!M19="","",(TotalScores!M19/TotalScores!$AQ19)*100)</f>
      </c>
      <c r="N19" s="16">
        <f>IF(TotalScores!N19="","",(TotalScores!N19/TotalScores!$AQ19)*100)</f>
      </c>
      <c r="O19" s="17">
        <f>IF(TotalScores!O19="","",(TotalScores!O19/TotalScores!$AQ19)*100)</f>
      </c>
      <c r="P19" s="16">
        <f>IF(TotalScores!P19="","",(TotalScores!P19/TotalScores!$AQ19)*100)</f>
        <v>110.88235294117648</v>
      </c>
      <c r="Q19" s="17">
        <f>IF(TotalScores!Q19="","",(TotalScores!Q19/TotalScores!$AQ19)*100)</f>
        <v>107.8235294117647</v>
      </c>
      <c r="R19" s="16">
        <f>IF(TotalScores!R19="","",(TotalScores!R19/TotalScores!$AQ19)*100)</f>
      </c>
      <c r="S19" s="17">
        <f>IF(TotalScores!S19="","",(TotalScores!S19/TotalScores!$AQ19)*100)</f>
      </c>
      <c r="T19" s="16">
        <f>IF(TotalScores!T19="","",(TotalScores!T19/TotalScores!$AQ19)*100)</f>
        <v>108.58823529411765</v>
      </c>
      <c r="U19" s="17">
        <f>IF(TotalScores!U19="","",(TotalScores!U19/TotalScores!$AQ19)*100)</f>
        <v>94.05882352941177</v>
      </c>
      <c r="V19" s="16">
        <f>IF(TotalScores!V19="","",(TotalScores!V19/TotalScores!$AQ19)*100)</f>
      </c>
      <c r="W19" s="17">
        <f>IF(TotalScores!W19="","",(TotalScores!W19/TotalScores!$AQ19)*100)</f>
      </c>
      <c r="X19" s="16">
        <f>IF(TotalScores!X19="","",(TotalScores!X19/TotalScores!$AQ19)*100)</f>
      </c>
      <c r="Y19" s="17">
        <f>IF(TotalScores!Y19="","",(TotalScores!Y19/TotalScores!$AQ19)*100)</f>
        <v>100.17647058823529</v>
      </c>
      <c r="Z19" s="16">
        <f>IF(TotalScores!Z19="","",(TotalScores!Z19/TotalScores!$AQ19)*100)</f>
      </c>
      <c r="AA19" s="17">
        <f>IF(TotalScores!AA19="","",(TotalScores!AA19/TotalScores!$AQ19)*100)</f>
      </c>
      <c r="AB19" s="16">
        <f>IF(TotalScores!AB19="","",(TotalScores!AB19/TotalScores!$AQ19)*100)</f>
      </c>
      <c r="AC19" s="17">
        <f>IF(TotalScores!AC19="","",(TotalScores!AC19/TotalScores!$AQ19)*100)</f>
        <v>90.23529411764706</v>
      </c>
      <c r="AD19" s="16">
        <f>IF(TotalScores!AD19="","",(TotalScores!AD19/TotalScores!$AQ19)*100)</f>
      </c>
      <c r="AE19" s="17">
        <f>IF(TotalScores!AE19="","",(TotalScores!AE19/TotalScores!$AQ19)*100)</f>
      </c>
      <c r="AF19" s="16">
        <f>IF(TotalScores!AF19="","",(TotalScores!AF19/TotalScores!$AQ19)*100)</f>
      </c>
      <c r="AG19" s="17">
        <f>IF(TotalScores!AG19="","",(TotalScores!AG19/TotalScores!$AQ19)*100)</f>
      </c>
      <c r="AH19" s="16">
        <f>IF(TotalScores!AH19="","",(TotalScores!AH19/TotalScores!$AQ19)*100)</f>
        <v>107.8235294117647</v>
      </c>
      <c r="AI19" s="17">
        <f>IF(TotalScores!AI19="","",(TotalScores!AI19/TotalScores!$AQ19)*100)</f>
        <v>95.58823529411764</v>
      </c>
      <c r="AJ19" s="16">
        <f>IF(TotalScores!AJ19="","",(TotalScores!AJ19/TotalScores!$AQ19)*100)</f>
      </c>
      <c r="AK19" s="17">
        <f>IF(TotalScores!AK19="","",(TotalScores!AK19/TotalScores!$AQ19)*100)</f>
        <v>80.29411764705881</v>
      </c>
      <c r="AL19" s="16">
        <f>IF(TotalScores!AL19="","",(TotalScores!AL19/TotalScores!$AQ19)*100)</f>
      </c>
    </row>
    <row r="21" spans="5:38" ht="12.75">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12.75">
      <c r="A22" s="3" t="s">
        <v>69</v>
      </c>
      <c r="B22" s="2" t="s">
        <v>4</v>
      </c>
      <c r="C22" s="17">
        <f>IF(TotalScores!C22="","",(TotalScores!C22/TotalScores!$AQ22)*100)</f>
      </c>
      <c r="D22" s="16">
        <f>IF(TotalScores!D22="","",(TotalScores!D22/TotalScores!$AQ22)*100)</f>
      </c>
      <c r="E22" s="17">
        <f>IF(TotalScores!E22="","",(TotalScores!E22/TotalScores!$AQ22)*100)</f>
      </c>
      <c r="F22" s="16">
        <f>IF(TotalScores!F22="","",(TotalScores!F22/TotalScores!$AQ22)*100)</f>
      </c>
      <c r="G22" s="17">
        <f>IF(TotalScores!G22="","",(TotalScores!G22/TotalScores!$AQ22)*100)</f>
      </c>
      <c r="H22" s="16">
        <f>IF(TotalScores!H22="","",(TotalScores!H22/TotalScores!$AQ22)*100)</f>
        <v>96.22291021671826</v>
      </c>
      <c r="I22" s="17">
        <f>IF(TotalScores!I22="","",(TotalScores!I22/TotalScores!$AQ22)*100)</f>
        <v>100.55727554179566</v>
      </c>
      <c r="J22" s="16">
        <f>IF(TotalScores!J22="","",(TotalScores!J22/TotalScores!$AQ22)*100)</f>
      </c>
      <c r="K22" s="17">
        <f>IF(TotalScores!K22="","",(TotalScores!K22/TotalScores!$AQ22)*100)</f>
      </c>
      <c r="L22" s="16">
        <f>IF(TotalScores!L22="","",(TotalScores!L22/TotalScores!$AQ22)*100)</f>
        <v>110.09287925696594</v>
      </c>
      <c r="M22" s="17">
        <f>IF(TotalScores!M22="","",(TotalScores!M22/TotalScores!$AQ22)*100)</f>
      </c>
      <c r="N22" s="16">
        <f>IF(TotalScores!N22="","",(TotalScores!N22/TotalScores!$AQ22)*100)</f>
        <v>84.95356037151703</v>
      </c>
      <c r="O22" s="17">
        <f>IF(TotalScores!O22="","",(TotalScores!O22/TotalScores!$AQ22)*100)</f>
        <v>102.29102167182663</v>
      </c>
      <c r="P22" s="16">
        <f>IF(TotalScores!P22="","",(TotalScores!P22/TotalScores!$AQ22)*100)</f>
      </c>
      <c r="Q22" s="17">
        <f>IF(TotalScores!Q22="","",(TotalScores!Q22/TotalScores!$AQ22)*100)</f>
        <v>115.29411764705881</v>
      </c>
      <c r="R22" s="16">
        <f>IF(TotalScores!R22="","",(TotalScores!R22/TotalScores!$AQ22)*100)</f>
      </c>
      <c r="S22" s="17">
        <f>IF(TotalScores!S22="","",(TotalScores!S22/TotalScores!$AQ22)*100)</f>
        <v>111.82662538699691</v>
      </c>
      <c r="T22" s="16">
        <f>IF(TotalScores!T22="","",(TotalScores!T22/TotalScores!$AQ22)*100)</f>
      </c>
      <c r="U22" s="17">
        <f>IF(TotalScores!U22="","",(TotalScores!U22/TotalScores!$AQ22)*100)</f>
      </c>
      <c r="V22" s="16">
        <f>IF(TotalScores!V22="","",(TotalScores!V22/TotalScores!$AQ22)*100)</f>
      </c>
      <c r="W22" s="17">
        <f>IF(TotalScores!W22="","",(TotalScores!W22/TotalScores!$AQ22)*100)</f>
      </c>
      <c r="X22" s="16">
        <f>IF(TotalScores!X22="","",(TotalScores!X22/TotalScores!$AQ22)*100)</f>
      </c>
      <c r="Y22" s="17">
        <f>IF(TotalScores!Y22="","",(TotalScores!Y22/TotalScores!$AQ22)*100)</f>
        <v>85.82043343653251</v>
      </c>
      <c r="Z22" s="16">
        <f>IF(TotalScores!Z22="","",(TotalScores!Z22/TotalScores!$AQ22)*100)</f>
      </c>
      <c r="AA22" s="17">
        <f>IF(TotalScores!AA22="","",(TotalScores!AA22/TotalScores!$AQ22)*100)</f>
      </c>
      <c r="AB22" s="16">
        <f>IF(TotalScores!AB22="","",(TotalScores!AB22/TotalScores!$AQ22)*100)</f>
        <v>125.69659442724456</v>
      </c>
      <c r="AC22" s="17">
        <f>IF(TotalScores!AC22="","",(TotalScores!AC22/TotalScores!$AQ22)*100)</f>
        <v>110.09287925696594</v>
      </c>
      <c r="AD22" s="16">
        <f>IF(TotalScores!AD22="","",(TotalScores!AD22/TotalScores!$AQ22)*100)</f>
      </c>
      <c r="AE22" s="17">
        <f>IF(TotalScores!AE22="","",(TotalScores!AE22/TotalScores!$AQ22)*100)</f>
        <v>96.22291021671826</v>
      </c>
      <c r="AF22" s="16">
        <f>IF(TotalScores!AF22="","",(TotalScores!AF22/TotalScores!$AQ22)*100)</f>
      </c>
      <c r="AG22" s="17">
        <f>IF(TotalScores!AG22="","",(TotalScores!AG22/TotalScores!$AQ22)*100)</f>
      </c>
      <c r="AH22" s="16">
        <f>IF(TotalScores!AH22="","",(TotalScores!AH22/TotalScores!$AQ22)*100)</f>
        <v>107.4922600619195</v>
      </c>
      <c r="AI22" s="17">
        <f>IF(TotalScores!AI22="","",(TotalScores!AI22/TotalScores!$AQ22)*100)</f>
      </c>
      <c r="AJ22" s="16">
        <f>IF(TotalScores!AJ22="","",(TotalScores!AJ22/TotalScores!$AQ22)*100)</f>
        <v>77.15170278637771</v>
      </c>
      <c r="AK22" s="17">
        <f>IF(TotalScores!AK22="","",(TotalScores!AK22/TotalScores!$AQ22)*100)</f>
      </c>
      <c r="AL22" s="16">
        <f>IF(TotalScores!AL22="","",(TotalScores!AL22/TotalScores!$AQ22)*100)</f>
        <v>76.28482972136223</v>
      </c>
    </row>
    <row r="23" spans="1:38" ht="12.75">
      <c r="A23" s="3" t="s">
        <v>70</v>
      </c>
      <c r="B23" s="2" t="s">
        <v>4</v>
      </c>
      <c r="C23" s="17">
        <f>IF(TotalScores!C23="","",(TotalScores!C23/TotalScores!$AQ23)*100)</f>
        <v>117.80979827089337</v>
      </c>
      <c r="D23" s="16">
        <f>IF(TotalScores!D23="","",(TotalScores!D23/TotalScores!$AQ23)*100)</f>
      </c>
      <c r="E23" s="17">
        <f>IF(TotalScores!E23="","",(TotalScores!E23/TotalScores!$AQ23)*100)</f>
      </c>
      <c r="F23" s="16">
        <f>IF(TotalScores!F23="","",(TotalScores!F23/TotalScores!$AQ23)*100)</f>
        <v>96.02305475504322</v>
      </c>
      <c r="G23" s="17">
        <f>IF(TotalScores!G23="","",(TotalScores!G23/TotalScores!$AQ23)*100)</f>
        <v>95.21613832853025</v>
      </c>
      <c r="H23" s="16">
        <f>IF(TotalScores!H23="","",(TotalScores!H23/TotalScores!$AQ23)*100)</f>
      </c>
      <c r="I23" s="17">
        <f>IF(TotalScores!I23="","",(TotalScores!I23/TotalScores!$AQ23)*100)</f>
      </c>
      <c r="J23" s="16">
        <f>IF(TotalScores!J23="","",(TotalScores!J23/TotalScores!$AQ23)*100)</f>
        <v>112.16138328530259</v>
      </c>
      <c r="K23" s="17">
        <f>IF(TotalScores!K23="","",(TotalScores!K23/TotalScores!$AQ23)*100)</f>
      </c>
      <c r="L23" s="16">
        <f>IF(TotalScores!L23="","",(TotalScores!L23/TotalScores!$AQ23)*100)</f>
        <v>125.87896253602304</v>
      </c>
      <c r="M23" s="17">
        <f>IF(TotalScores!M23="","",(TotalScores!M23/TotalScores!$AQ23)*100)</f>
      </c>
      <c r="N23" s="16">
        <f>IF(TotalScores!N23="","",(TotalScores!N23/TotalScores!$AQ23)*100)</f>
      </c>
      <c r="O23" s="17">
        <f>IF(TotalScores!O23="","",(TotalScores!O23/TotalScores!$AQ23)*100)</f>
      </c>
      <c r="P23" s="16">
        <f>IF(TotalScores!P23="","",(TotalScores!P23/TotalScores!$AQ23)*100)</f>
        <v>106.51296829971182</v>
      </c>
      <c r="Q23" s="17">
        <f>IF(TotalScores!Q23="","",(TotalScores!Q23/TotalScores!$AQ23)*100)</f>
      </c>
      <c r="R23" s="16">
        <f>IF(TotalScores!R23="","",(TotalScores!R23/TotalScores!$AQ23)*100)</f>
      </c>
      <c r="S23" s="17">
        <f>IF(TotalScores!S23="","",(TotalScores!S23/TotalScores!$AQ23)*100)</f>
      </c>
      <c r="T23" s="16">
        <f>IF(TotalScores!T23="","",(TotalScores!T23/TotalScores!$AQ23)*100)</f>
        <v>107.31988472622479</v>
      </c>
      <c r="U23" s="17">
        <f>IF(TotalScores!U23="","",(TotalScores!U23/TotalScores!$AQ23)*100)</f>
      </c>
      <c r="V23" s="16">
        <f>IF(TotalScores!V23="","",(TotalScores!V23/TotalScores!$AQ23)*100)</f>
        <v>92.79538904899135</v>
      </c>
      <c r="W23" s="17">
        <f>IF(TotalScores!W23="","",(TotalScores!W23/TotalScores!$AQ23)*100)</f>
      </c>
      <c r="X23" s="16">
        <f>IF(TotalScores!X23="","",(TotalScores!X23/TotalScores!$AQ23)*100)</f>
        <v>79.88472622478386</v>
      </c>
      <c r="Y23" s="17">
        <f>IF(TotalScores!Y23="","",(TotalScores!Y23/TotalScores!$AQ23)*100)</f>
      </c>
      <c r="Z23" s="16">
        <f>IF(TotalScores!Z23="","",(TotalScores!Z23/TotalScores!$AQ23)*100)</f>
        <v>79.07780979827089</v>
      </c>
      <c r="AA23" s="17">
        <f>IF(TotalScores!AA23="","",(TotalScores!AA23/TotalScores!$AQ23)*100)</f>
        <v>97.63688760806917</v>
      </c>
      <c r="AB23" s="16">
        <f>IF(TotalScores!AB23="","",(TotalScores!AB23/TotalScores!$AQ23)*100)</f>
      </c>
      <c r="AC23" s="17">
        <f>IF(TotalScores!AC23="","",(TotalScores!AC23/TotalScores!$AQ23)*100)</f>
      </c>
      <c r="AD23" s="16">
        <f>IF(TotalScores!AD23="","",(TotalScores!AD23/TotalScores!$AQ23)*100)</f>
        <v>71.81556195965418</v>
      </c>
      <c r="AE23" s="17">
        <f>IF(TotalScores!AE23="","",(TotalScores!AE23/TotalScores!$AQ23)*100)</f>
      </c>
      <c r="AF23" s="16">
        <f>IF(TotalScores!AF23="","",(TotalScores!AF23/TotalScores!$AQ23)*100)</f>
      </c>
      <c r="AG23" s="17">
        <f>IF(TotalScores!AG23="","",(TotalScores!AG23/TotalScores!$AQ23)*100)</f>
      </c>
      <c r="AH23" s="16">
        <f>IF(TotalScores!AH23="","",(TotalScores!AH23/TotalScores!$AQ23)*100)</f>
        <v>117.80979827089337</v>
      </c>
      <c r="AI23" s="17">
        <f>IF(TotalScores!AI23="","",(TotalScores!AI23/TotalScores!$AQ23)*100)</f>
      </c>
      <c r="AJ23" s="16">
        <f>IF(TotalScores!AJ23="","",(TotalScores!AJ23/TotalScores!$AQ23)*100)</f>
      </c>
      <c r="AK23" s="17">
        <f>IF(TotalScores!AK23="","",(TotalScores!AK23/TotalScores!$AQ23)*100)</f>
        <v>100.05763688760807</v>
      </c>
      <c r="AL23" s="16">
        <f>IF(TotalScores!AL23="","",(TotalScores!AL23/TotalScores!$AQ23)*100)</f>
      </c>
    </row>
    <row r="24" spans="1:38" ht="12.75">
      <c r="A24" s="3" t="s">
        <v>71</v>
      </c>
      <c r="B24" s="2" t="s">
        <v>4</v>
      </c>
      <c r="C24" s="17">
        <f>IF(TotalScores!C24="","",(TotalScores!C24/TotalScores!$AQ24)*100)</f>
      </c>
      <c r="D24" s="16">
        <f>IF(TotalScores!D24="","",(TotalScores!D24/TotalScores!$AQ24)*100)</f>
        <v>122.62532981530343</v>
      </c>
      <c r="E24" s="17">
        <f>IF(TotalScores!E24="","",(TotalScores!E24/TotalScores!$AQ24)*100)</f>
        <v>94.32717678100263</v>
      </c>
      <c r="F24" s="16">
        <f>IF(TotalScores!F24="","",(TotalScores!F24/TotalScores!$AQ24)*100)</f>
      </c>
      <c r="G24" s="17">
        <f>IF(TotalScores!G24="","",(TotalScores!G24/TotalScores!$AQ24)*100)</f>
        <v>93.46965699208444</v>
      </c>
      <c r="H24" s="16">
        <f>IF(TotalScores!H24="","",(TotalScores!H24/TotalScores!$AQ24)*100)</f>
      </c>
      <c r="I24" s="17">
        <f>IF(TotalScores!I24="","",(TotalScores!I24/TotalScores!$AQ24)*100)</f>
      </c>
      <c r="J24" s="16">
        <f>IF(TotalScores!J24="","",(TotalScores!J24/TotalScores!$AQ24)*100)</f>
      </c>
      <c r="K24" s="17">
        <f>IF(TotalScores!K24="","",(TotalScores!K24/TotalScores!$AQ24)*100)</f>
      </c>
      <c r="L24" s="16">
        <f>IF(TotalScores!L24="","",(TotalScores!L24/TotalScores!$AQ24)*100)</f>
      </c>
      <c r="M24" s="17">
        <f>IF(TotalScores!M24="","",(TotalScores!M24/TotalScores!$AQ24)*100)</f>
        <v>105.4749340369393</v>
      </c>
      <c r="N24" s="16">
        <f>IF(TotalScores!N24="","",(TotalScores!N24/TotalScores!$AQ24)*100)</f>
      </c>
      <c r="O24" s="17">
        <f>IF(TotalScores!O24="","",(TotalScores!O24/TotalScores!$AQ24)*100)</f>
      </c>
      <c r="P24" s="16">
        <f>IF(TotalScores!P24="","",(TotalScores!P24/TotalScores!$AQ24)*100)</f>
        <v>117.48021108179421</v>
      </c>
      <c r="Q24" s="17">
        <f>IF(TotalScores!Q24="","",(TotalScores!Q24/TotalScores!$AQ24)*100)</f>
        <v>97.75725593667546</v>
      </c>
      <c r="R24" s="16">
        <f>IF(TotalScores!R24="","",(TotalScores!R24/TotalScores!$AQ24)*100)</f>
      </c>
      <c r="S24" s="17">
        <f>IF(TotalScores!S24="","",(TotalScores!S24/TotalScores!$AQ24)*100)</f>
      </c>
      <c r="T24" s="16">
        <f>IF(TotalScores!T24="","",(TotalScores!T24/TotalScores!$AQ24)*100)</f>
        <v>116.62269129287598</v>
      </c>
      <c r="U24" s="17">
        <f>IF(TotalScores!U24="","",(TotalScores!U24/TotalScores!$AQ24)*100)</f>
        <v>106.33245382585753</v>
      </c>
      <c r="V24" s="16">
        <f>IF(TotalScores!V24="","",(TotalScores!V24/TotalScores!$AQ24)*100)</f>
      </c>
      <c r="W24" s="17">
        <f>IF(TotalScores!W24="","",(TotalScores!W24/TotalScores!$AQ24)*100)</f>
      </c>
      <c r="X24" s="16">
        <f>IF(TotalScores!X24="","",(TotalScores!X24/TotalScores!$AQ24)*100)</f>
      </c>
      <c r="Y24" s="17">
        <f>IF(TotalScores!Y24="","",(TotalScores!Y24/TotalScores!$AQ24)*100)</f>
        <v>76.31926121372031</v>
      </c>
      <c r="Z24" s="16">
        <f>IF(TotalScores!Z24="","",(TotalScores!Z24/TotalScores!$AQ24)*100)</f>
      </c>
      <c r="AA24" s="17">
        <f>IF(TotalScores!AA24="","",(TotalScores!AA24/TotalScores!$AQ24)*100)</f>
      </c>
      <c r="AB24" s="16">
        <f>IF(TotalScores!AB24="","",(TotalScores!AB24/TotalScores!$AQ24)*100)</f>
      </c>
      <c r="AC24" s="17">
        <f>IF(TotalScores!AC24="","",(TotalScores!AC24/TotalScores!$AQ24)*100)</f>
      </c>
      <c r="AD24" s="16">
        <f>IF(TotalScores!AD24="","",(TotalScores!AD24/TotalScores!$AQ24)*100)</f>
      </c>
      <c r="AE24" s="17">
        <f>IF(TotalScores!AE24="","",(TotalScores!AE24/TotalScores!$AQ24)*100)</f>
        <v>95.18469656992085</v>
      </c>
      <c r="AF24" s="16">
        <f>IF(TotalScores!AF24="","",(TotalScores!AF24/TotalScores!$AQ24)*100)</f>
      </c>
      <c r="AG24" s="17">
        <f>IF(TotalScores!AG24="","",(TotalScores!AG24/TotalScores!$AQ24)*100)</f>
        <v>78.89182058047494</v>
      </c>
      <c r="AH24" s="16">
        <f>IF(TotalScores!AH24="","",(TotalScores!AH24/TotalScores!$AQ24)*100)</f>
      </c>
      <c r="AI24" s="17">
        <f>IF(TotalScores!AI24="","",(TotalScores!AI24/TotalScores!$AQ24)*100)</f>
        <v>86.60949868073878</v>
      </c>
      <c r="AJ24" s="16">
        <f>IF(TotalScores!AJ24="","",(TotalScores!AJ24/TotalScores!$AQ24)*100)</f>
      </c>
      <c r="AK24" s="17">
        <f>IF(TotalScores!AK24="","",(TotalScores!AK24/TotalScores!$AQ24)*100)</f>
        <v>108.90501319261215</v>
      </c>
      <c r="AL24" s="16">
        <f>IF(TotalScores!AL24="","",(TotalScores!AL24/TotalScores!$AQ24)*100)</f>
      </c>
    </row>
    <row r="25" spans="1:38" ht="12.75">
      <c r="A25" s="3" t="s">
        <v>72</v>
      </c>
      <c r="B25" s="2" t="s">
        <v>4</v>
      </c>
      <c r="C25" s="17">
        <f>IF(TotalScores!C25="","",(TotalScores!C25/TotalScores!$AQ25)*100)</f>
      </c>
      <c r="D25" s="16">
        <f>IF(TotalScores!D25="","",(TotalScores!D25/TotalScores!$AQ25)*100)</f>
        <v>116.66666666666666</v>
      </c>
      <c r="E25" s="17">
        <f>IF(TotalScores!E25="","",(TotalScores!E25/TotalScores!$AQ25)*100)</f>
      </c>
      <c r="F25" s="16">
        <f>IF(TotalScores!F25="","",(TotalScores!F25/TotalScores!$AQ25)*100)</f>
        <v>93.84057971014492</v>
      </c>
      <c r="G25" s="17">
        <f>IF(TotalScores!G25="","",(TotalScores!G25/TotalScores!$AQ25)*100)</f>
      </c>
      <c r="H25" s="16">
        <f>IF(TotalScores!H25="","",(TotalScores!H25/TotalScores!$AQ25)*100)</f>
        <v>105.67632850241546</v>
      </c>
      <c r="I25" s="17">
        <f>IF(TotalScores!I25="","",(TotalScores!I25/TotalScores!$AQ25)*100)</f>
      </c>
      <c r="J25" s="16">
        <f>IF(TotalScores!J25="","",(TotalScores!J25/TotalScores!$AQ25)*100)</f>
        <v>127.65700483091787</v>
      </c>
      <c r="K25" s="17">
        <f>IF(TotalScores!K25="","",(TotalScores!K25/TotalScores!$AQ25)*100)</f>
        <v>104.83091787439614</v>
      </c>
      <c r="L25" s="16">
        <f>IF(TotalScores!L25="","",(TotalScores!L25/TotalScores!$AQ25)*100)</f>
      </c>
      <c r="M25" s="17">
        <f>IF(TotalScores!M25="","",(TotalScores!M25/TotalScores!$AQ25)*100)</f>
      </c>
      <c r="N25" s="16">
        <f>IF(TotalScores!N25="","",(TotalScores!N25/TotalScores!$AQ25)*100)</f>
      </c>
      <c r="O25" s="17">
        <f>IF(TotalScores!O25="","",(TotalScores!O25/TotalScores!$AQ25)*100)</f>
      </c>
      <c r="P25" s="16">
        <f>IF(TotalScores!P25="","",(TotalScores!P25/TotalScores!$AQ25)*100)</f>
        <v>109.05797101449275</v>
      </c>
      <c r="Q25" s="17">
        <f>IF(TotalScores!Q25="","",(TotalScores!Q25/TotalScores!$AQ25)*100)</f>
      </c>
      <c r="R25" s="16">
        <f>IF(TotalScores!R25="","",(TotalScores!R25/TotalScores!$AQ25)*100)</f>
      </c>
      <c r="S25" s="17">
        <f>IF(TotalScores!S25="","",(TotalScores!S25/TotalScores!$AQ25)*100)</f>
      </c>
      <c r="T25" s="16">
        <f>IF(TotalScores!T25="","",(TotalScores!T25/TotalScores!$AQ25)*100)</f>
        <v>90.45893719806763</v>
      </c>
      <c r="U25" s="17">
        <f>IF(TotalScores!U25="","",(TotalScores!U25/TotalScores!$AQ25)*100)</f>
        <v>87.07729468599034</v>
      </c>
      <c r="V25" s="16">
        <f>IF(TotalScores!V25="","",(TotalScores!V25/TotalScores!$AQ25)*100)</f>
      </c>
      <c r="W25" s="17">
        <f>IF(TotalScores!W25="","",(TotalScores!W25/TotalScores!$AQ25)*100)</f>
      </c>
      <c r="X25" s="16">
        <f>IF(TotalScores!X25="","",(TotalScores!X25/TotalScores!$AQ25)*100)</f>
        <v>83.69565217391303</v>
      </c>
      <c r="Y25" s="17">
        <f>IF(TotalScores!Y25="","",(TotalScores!Y25/TotalScores!$AQ25)*100)</f>
      </c>
      <c r="Z25" s="16">
        <f>IF(TotalScores!Z25="","",(TotalScores!Z25/TotalScores!$AQ25)*100)</f>
        <v>92.14975845410628</v>
      </c>
      <c r="AA25" s="17">
        <f>IF(TotalScores!AA25="","",(TotalScores!AA25/TotalScores!$AQ25)*100)</f>
        <v>102.29468599033815</v>
      </c>
      <c r="AB25" s="16">
        <f>IF(TotalScores!AB25="","",(TotalScores!AB25/TotalScores!$AQ25)*100)</f>
      </c>
      <c r="AC25" s="17">
        <f>IF(TotalScores!AC25="","",(TotalScores!AC25/TotalScores!$AQ25)*100)</f>
        <v>89.61352657004831</v>
      </c>
      <c r="AD25" s="16">
        <f>IF(TotalScores!AD25="","",(TotalScores!AD25/TotalScores!$AQ25)*100)</f>
      </c>
      <c r="AE25" s="17">
        <f>IF(TotalScores!AE25="","",(TotalScores!AE25/TotalScores!$AQ25)*100)</f>
      </c>
      <c r="AF25" s="16">
        <f>IF(TotalScores!AF25="","",(TotalScores!AF25/TotalScores!$AQ25)*100)</f>
      </c>
      <c r="AG25" s="17">
        <f>IF(TotalScores!AG25="","",(TotalScores!AG25/TotalScores!$AQ25)*100)</f>
        <v>108.21256038647343</v>
      </c>
      <c r="AH25" s="16">
        <f>IF(TotalScores!AH25="","",(TotalScores!AH25/TotalScores!$AQ25)*100)</f>
      </c>
      <c r="AI25" s="17">
        <f>IF(TotalScores!AI25="","",(TotalScores!AI25/TotalScores!$AQ25)*100)</f>
      </c>
      <c r="AJ25" s="16">
        <f>IF(TotalScores!AJ25="","",(TotalScores!AJ25/TotalScores!$AQ25)*100)</f>
      </c>
      <c r="AK25" s="17">
        <f>IF(TotalScores!AK25="","",(TotalScores!AK25/TotalScores!$AQ25)*100)</f>
        <v>88.76811594202898</v>
      </c>
      <c r="AL25" s="16">
        <f>IF(TotalScores!AL25="","",(TotalScores!AL25/TotalScores!$AQ25)*100)</f>
      </c>
    </row>
    <row r="26" spans="1:38" ht="12.75">
      <c r="A26" s="3" t="s">
        <v>73</v>
      </c>
      <c r="B26" s="2" t="s">
        <v>4</v>
      </c>
      <c r="C26" s="17">
        <f>IF(TotalScores!C26="","",(TotalScores!C26/TotalScores!$AQ26)*100)</f>
        <v>103.862660944206</v>
      </c>
      <c r="D26" s="16">
        <f>IF(TotalScores!D26="","",(TotalScores!D26/TotalScores!$AQ26)*100)</f>
      </c>
      <c r="E26" s="17">
        <f>IF(TotalScores!E26="","",(TotalScores!E26/TotalScores!$AQ26)*100)</f>
        <v>84.97854077253218</v>
      </c>
      <c r="F26" s="16">
        <f>IF(TotalScores!F26="","",(TotalScores!F26/TotalScores!$AQ26)*100)</f>
      </c>
      <c r="G26" s="17">
        <f>IF(TotalScores!G26="","",(TotalScores!G26/TotalScores!$AQ26)*100)</f>
      </c>
      <c r="H26" s="16">
        <f>IF(TotalScores!H26="","",(TotalScores!H26/TotalScores!$AQ26)*100)</f>
        <v>97.85407725321889</v>
      </c>
      <c r="I26" s="17">
        <f>IF(TotalScores!I26="","",(TotalScores!I26/TotalScores!$AQ26)*100)</f>
        <v>97.85407725321889</v>
      </c>
      <c r="J26" s="16">
        <f>IF(TotalScores!J26="","",(TotalScores!J26/TotalScores!$AQ26)*100)</f>
      </c>
      <c r="K26" s="17">
        <f>IF(TotalScores!K26="","",(TotalScores!K26/TotalScores!$AQ26)*100)</f>
        <v>113.30472103004293</v>
      </c>
      <c r="L26" s="16">
        <f>IF(TotalScores!L26="","",(TotalScores!L26/TotalScores!$AQ26)*100)</f>
      </c>
      <c r="M26" s="17">
        <f>IF(TotalScores!M26="","",(TotalScores!M26/TotalScores!$AQ26)*100)</f>
      </c>
      <c r="N26" s="16">
        <f>IF(TotalScores!N26="","",(TotalScores!N26/TotalScores!$AQ26)*100)</f>
        <v>96.99570815450643</v>
      </c>
      <c r="O26" s="17">
        <f>IF(TotalScores!O26="","",(TotalScores!O26/TotalScores!$AQ26)*100)</f>
      </c>
      <c r="P26" s="16">
        <f>IF(TotalScores!P26="","",(TotalScores!P26/TotalScores!$AQ26)*100)</f>
      </c>
      <c r="Q26" s="17">
        <f>IF(TotalScores!Q26="","",(TotalScores!Q26/TotalScores!$AQ26)*100)</f>
      </c>
      <c r="R26" s="16">
        <f>IF(TotalScores!R26="","",(TotalScores!R26/TotalScores!$AQ26)*100)</f>
        <v>118.45493562231759</v>
      </c>
      <c r="S26" s="17">
        <f>IF(TotalScores!S26="","",(TotalScores!S26/TotalScores!$AQ26)*100)</f>
      </c>
      <c r="T26" s="16">
        <f>IF(TotalScores!T26="","",(TotalScores!T26/TotalScores!$AQ26)*100)</f>
      </c>
      <c r="U26" s="17">
        <f>IF(TotalScores!U26="","",(TotalScores!U26/TotalScores!$AQ26)*100)</f>
        <v>99.57081545064378</v>
      </c>
      <c r="V26" s="16">
        <f>IF(TotalScores!V26="","",(TotalScores!V26/TotalScores!$AQ26)*100)</f>
      </c>
      <c r="W26" s="17">
        <f>IF(TotalScores!W26="","",(TotalScores!W26/TotalScores!$AQ26)*100)</f>
        <v>82.40343347639485</v>
      </c>
      <c r="X26" s="16">
        <f>IF(TotalScores!X26="","",(TotalScores!X26/TotalScores!$AQ26)*100)</f>
      </c>
      <c r="Y26" s="17">
        <f>IF(TotalScores!Y26="","",(TotalScores!Y26/TotalScores!$AQ26)*100)</f>
      </c>
      <c r="Z26" s="16">
        <f>IF(TotalScores!Z26="","",(TotalScores!Z26/TotalScores!$AQ26)*100)</f>
        <v>75.53648068669528</v>
      </c>
      <c r="AA26" s="17">
        <f>IF(TotalScores!AA26="","",(TotalScores!AA26/TotalScores!$AQ26)*100)</f>
      </c>
      <c r="AB26" s="16">
        <f>IF(TotalScores!AB26="","",(TotalScores!AB26/TotalScores!$AQ26)*100)</f>
        <v>119.31330472103004</v>
      </c>
      <c r="AC26" s="17">
        <f>IF(TotalScores!AC26="","",(TotalScores!AC26/TotalScores!$AQ26)*100)</f>
      </c>
      <c r="AD26" s="16">
        <f>IF(TotalScores!AD26="","",(TotalScores!AD26/TotalScores!$AQ26)*100)</f>
        <v>105.5793991416309</v>
      </c>
      <c r="AE26" s="17">
        <f>IF(TotalScores!AE26="","",(TotalScores!AE26/TotalScores!$AQ26)*100)</f>
      </c>
      <c r="AF26" s="16">
        <f>IF(TotalScores!AF26="","",(TotalScores!AF26/TotalScores!$AQ26)*100)</f>
        <v>109.87124463519314</v>
      </c>
      <c r="AG26" s="17">
        <f>IF(TotalScores!AG26="","",(TotalScores!AG26/TotalScores!$AQ26)*100)</f>
      </c>
      <c r="AH26" s="16">
        <f>IF(TotalScores!AH26="","",(TotalScores!AH26/TotalScores!$AQ26)*100)</f>
      </c>
      <c r="AI26" s="17">
        <f>IF(TotalScores!AI26="","",(TotalScores!AI26/TotalScores!$AQ26)*100)</f>
        <v>94.4206008583691</v>
      </c>
      <c r="AJ26" s="16">
        <f>IF(TotalScores!AJ26="","",(TotalScores!AJ26/TotalScores!$AQ26)*100)</f>
      </c>
      <c r="AK26" s="17">
        <f>IF(TotalScores!AK26="","",(TotalScores!AK26/TotalScores!$AQ26)*100)</f>
      </c>
      <c r="AL26" s="16">
        <f>IF(TotalScores!AL26="","",(TotalScores!AL26/TotalScores!$AQ26)*100)</f>
      </c>
    </row>
    <row r="27" spans="1:38" ht="12.75">
      <c r="A27" s="3" t="s">
        <v>74</v>
      </c>
      <c r="B27" s="2" t="s">
        <v>4</v>
      </c>
      <c r="C27" s="17">
        <f>IF(TotalScores!C27="","",(TotalScores!C27/TotalScores!$AQ27)*100)</f>
      </c>
      <c r="D27" s="16">
        <f>IF(TotalScores!D27="","",(TotalScores!D27/TotalScores!$AQ27)*100)</f>
        <v>121.30563798219585</v>
      </c>
      <c r="E27" s="17">
        <f>IF(TotalScores!E27="","",(TotalScores!E27/TotalScores!$AQ27)*100)</f>
        <v>116.32047477744807</v>
      </c>
      <c r="F27" s="16">
        <f>IF(TotalScores!F27="","",(TotalScores!F27/TotalScores!$AQ27)*100)</f>
      </c>
      <c r="G27" s="17">
        <f>IF(TotalScores!G27="","",(TotalScores!G27/TotalScores!$AQ27)*100)</f>
      </c>
      <c r="H27" s="16">
        <f>IF(TotalScores!H27="","",(TotalScores!H27/TotalScores!$AQ27)*100)</f>
        <v>107.18100890207715</v>
      </c>
      <c r="I27" s="17">
        <f>IF(TotalScores!I27="","",(TotalScores!I27/TotalScores!$AQ27)*100)</f>
        <v>103.85756676557862</v>
      </c>
      <c r="J27" s="16">
        <f>IF(TotalScores!J27="","",(TotalScores!J27/TotalScores!$AQ27)*100)</f>
      </c>
      <c r="K27" s="17">
        <f>IF(TotalScores!K27="","",(TotalScores!K27/TotalScores!$AQ27)*100)</f>
      </c>
      <c r="L27" s="16">
        <f>IF(TotalScores!L27="","",(TotalScores!L27/TotalScores!$AQ27)*100)</f>
        <v>100.53412462908011</v>
      </c>
      <c r="M27" s="17">
        <f>IF(TotalScores!M27="","",(TotalScores!M27/TotalScores!$AQ27)*100)</f>
        <v>102.19584569732937</v>
      </c>
      <c r="N27" s="16">
        <f>IF(TotalScores!N27="","",(TotalScores!N27/TotalScores!$AQ27)*100)</f>
      </c>
      <c r="O27" s="17">
        <f>IF(TotalScores!O27="","",(TotalScores!O27/TotalScores!$AQ27)*100)</f>
      </c>
      <c r="P27" s="16">
        <f>IF(TotalScores!P27="","",(TotalScores!P27/TotalScores!$AQ27)*100)</f>
      </c>
      <c r="Q27" s="17">
        <f>IF(TotalScores!Q27="","",(TotalScores!Q27/TotalScores!$AQ27)*100)</f>
      </c>
      <c r="R27" s="16">
        <f>IF(TotalScores!R27="","",(TotalScores!R27/TotalScores!$AQ27)*100)</f>
        <v>122.13649851632047</v>
      </c>
      <c r="S27" s="17">
        <f>IF(TotalScores!S27="","",(TotalScores!S27/TotalScores!$AQ27)*100)</f>
      </c>
      <c r="T27" s="16">
        <f>IF(TotalScores!T27="","",(TotalScores!T27/TotalScores!$AQ27)*100)</f>
      </c>
      <c r="U27" s="17">
        <f>IF(TotalScores!U27="","",(TotalScores!U27/TotalScores!$AQ27)*100)</f>
      </c>
      <c r="V27" s="16">
        <f>IF(TotalScores!V27="","",(TotalScores!V27/TotalScores!$AQ27)*100)</f>
        <v>96.37982195845697</v>
      </c>
      <c r="W27" s="17">
        <f>IF(TotalScores!W27="","",(TotalScores!W27/TotalScores!$AQ27)*100)</f>
        <v>88.07121661721068</v>
      </c>
      <c r="X27" s="16">
        <f>IF(TotalScores!X27="","",(TotalScores!X27/TotalScores!$AQ27)*100)</f>
      </c>
      <c r="Y27" s="17">
        <f>IF(TotalScores!Y27="","",(TotalScores!Y27/TotalScores!$AQ27)*100)</f>
        <v>105.51928783382789</v>
      </c>
      <c r="Z27" s="16">
        <f>IF(TotalScores!Z27="","",(TotalScores!Z27/TotalScores!$AQ27)*100)</f>
      </c>
      <c r="AA27" s="17">
        <f>IF(TotalScores!AA27="","",(TotalScores!AA27/TotalScores!$AQ27)*100)</f>
      </c>
      <c r="AB27" s="16">
        <f>IF(TotalScores!AB27="","",(TotalScores!AB27/TotalScores!$AQ27)*100)</f>
        <v>101.36498516320474</v>
      </c>
      <c r="AC27" s="17">
        <f>IF(TotalScores!AC27="","",(TotalScores!AC27/TotalScores!$AQ27)*100)</f>
      </c>
      <c r="AD27" s="16">
        <f>IF(TotalScores!AD27="","",(TotalScores!AD27/TotalScores!$AQ27)*100)</f>
        <v>78.93175074183975</v>
      </c>
      <c r="AE27" s="17">
        <f>IF(TotalScores!AE27="","",(TotalScores!AE27/TotalScores!$AQ27)*100)</f>
      </c>
      <c r="AF27" s="16">
        <f>IF(TotalScores!AF27="","",(TotalScores!AF27/TotalScores!$AQ27)*100)</f>
        <v>75.60830860534125</v>
      </c>
      <c r="AG27" s="17">
        <f>IF(TotalScores!AG27="","",(TotalScores!AG27/TotalScores!$AQ27)*100)</f>
      </c>
      <c r="AH27" s="16">
        <f>IF(TotalScores!AH27="","",(TotalScores!AH27/TotalScores!$AQ27)*100)</f>
      </c>
      <c r="AI27" s="17">
        <f>IF(TotalScores!AI27="","",(TotalScores!AI27/TotalScores!$AQ27)*100)</f>
      </c>
      <c r="AJ27" s="16">
        <f>IF(TotalScores!AJ27="","",(TotalScores!AJ27/TotalScores!$AQ27)*100)</f>
        <v>80.59347181008903</v>
      </c>
      <c r="AK27" s="17">
        <f>IF(TotalScores!AK27="","",(TotalScores!AK27/TotalScores!$AQ27)*100)</f>
      </c>
      <c r="AL27" s="16">
        <f>IF(TotalScores!AL27="","",(TotalScores!AL27/TotalScores!$AQ27)*100)</f>
      </c>
    </row>
    <row r="28" spans="1:38" ht="12.75">
      <c r="A28" s="3" t="s">
        <v>75</v>
      </c>
      <c r="B28" s="2" t="s">
        <v>4</v>
      </c>
      <c r="C28" s="17">
        <f>IF(TotalScores!C28="","",(TotalScores!C28/TotalScores!$AQ28)*100)</f>
      </c>
      <c r="D28" s="16">
        <f>IF(TotalScores!D28="","",(TotalScores!D28/TotalScores!$AQ28)*100)</f>
      </c>
      <c r="E28" s="17">
        <f>IF(TotalScores!E28="","",(TotalScores!E28/TotalScores!$AQ28)*100)</f>
      </c>
      <c r="F28" s="16">
        <f>IF(TotalScores!F28="","",(TotalScores!F28/TotalScores!$AQ28)*100)</f>
        <v>111.06931757119827</v>
      </c>
      <c r="G28" s="17">
        <f>IF(TotalScores!G28="","",(TotalScores!G28/TotalScores!$AQ28)*100)</f>
        <v>110.37076840408382</v>
      </c>
      <c r="H28" s="16">
        <f>IF(TotalScores!H28="","",(TotalScores!H28/TotalScores!$AQ28)*100)</f>
      </c>
      <c r="I28" s="17">
        <f>IF(TotalScores!I28="","",(TotalScores!I28/TotalScores!$AQ28)*100)</f>
      </c>
      <c r="J28" s="16">
        <f>IF(TotalScores!J28="","",(TotalScores!J28/TotalScores!$AQ28)*100)</f>
      </c>
      <c r="K28" s="17">
        <f>IF(TotalScores!K28="","",(TotalScores!K28/TotalScores!$AQ28)*100)</f>
        <v>92.90703922622245</v>
      </c>
      <c r="L28" s="16">
        <f>IF(TotalScores!L28="","",(TotalScores!L28/TotalScores!$AQ28)*100)</f>
      </c>
      <c r="M28" s="17">
        <f>IF(TotalScores!M28="","",(TotalScores!M28/TotalScores!$AQ28)*100)</f>
        <v>95.00268672756582</v>
      </c>
      <c r="N28" s="16">
        <f>IF(TotalScores!N28="","",(TotalScores!N28/TotalScores!$AQ28)*100)</f>
      </c>
      <c r="O28" s="17">
        <f>IF(TotalScores!O28="","",(TotalScores!O28/TotalScores!$AQ28)*100)</f>
        <v>96.39978506179473</v>
      </c>
      <c r="P28" s="16">
        <f>IF(TotalScores!P28="","",(TotalScores!P28/TotalScores!$AQ28)*100)</f>
      </c>
      <c r="Q28" s="17">
        <f>IF(TotalScores!Q28="","",(TotalScores!Q28/TotalScores!$AQ28)*100)</f>
      </c>
      <c r="R28" s="16">
        <f>IF(TotalScores!R28="","",(TotalScores!R28/TotalScores!$AQ28)*100)</f>
        <v>94.30413756045137</v>
      </c>
      <c r="S28" s="17">
        <f>IF(TotalScores!S28="","",(TotalScores!S28/TotalScores!$AQ28)*100)</f>
        <v>106.87802256851155</v>
      </c>
      <c r="T28" s="16">
        <f>IF(TotalScores!T28="","",(TotalScores!T28/TotalScores!$AQ28)*100)</f>
      </c>
      <c r="U28" s="17">
        <f>IF(TotalScores!U28="","",(TotalScores!U28/TotalScores!$AQ28)*100)</f>
      </c>
      <c r="V28" s="16">
        <f>IF(TotalScores!V28="","",(TotalScores!V28/TotalScores!$AQ28)*100)</f>
      </c>
      <c r="W28" s="17">
        <f>IF(TotalScores!W28="","",(TotalScores!W28/TotalScores!$AQ28)*100)</f>
      </c>
      <c r="X28" s="16">
        <f>IF(TotalScores!X28="","",(TotalScores!X28/TotalScores!$AQ28)*100)</f>
      </c>
      <c r="Y28" s="17">
        <f>IF(TotalScores!Y28="","",(TotalScores!Y28/TotalScores!$AQ28)*100)</f>
        <v>90.8113917248791</v>
      </c>
      <c r="Z28" s="16">
        <f>IF(TotalScores!Z28="","",(TotalScores!Z28/TotalScores!$AQ28)*100)</f>
      </c>
      <c r="AA28" s="17">
        <f>IF(TotalScores!AA28="","",(TotalScores!AA28/TotalScores!$AQ28)*100)</f>
      </c>
      <c r="AB28" s="16">
        <f>IF(TotalScores!AB28="","",(TotalScores!AB28/TotalScores!$AQ28)*100)</f>
      </c>
      <c r="AC28" s="17">
        <f>IF(TotalScores!AC28="","",(TotalScores!AC28/TotalScores!$AQ28)*100)</f>
        <v>115.95916174099945</v>
      </c>
      <c r="AD28" s="16">
        <f>IF(TotalScores!AD28="","",(TotalScores!AD28/TotalScores!$AQ28)*100)</f>
      </c>
      <c r="AE28" s="17">
        <f>IF(TotalScores!AE28="","",(TotalScores!AE28/TotalScores!$AQ28)*100)</f>
        <v>92.208490059108</v>
      </c>
      <c r="AF28" s="16">
        <f>IF(TotalScores!AF28="","",(TotalScores!AF28/TotalScores!$AQ28)*100)</f>
      </c>
      <c r="AG28" s="17">
        <f>IF(TotalScores!AG28="","",(TotalScores!AG28/TotalScores!$AQ28)*100)</f>
        <v>95.70123589468027</v>
      </c>
      <c r="AH28" s="16">
        <f>IF(TotalScores!AH28="","",(TotalScores!AH28/TotalScores!$AQ28)*100)</f>
      </c>
      <c r="AI28" s="17">
        <f>IF(TotalScores!AI28="","",(TotalScores!AI28/TotalScores!$AQ28)*100)</f>
        <v>104.08382590005374</v>
      </c>
      <c r="AJ28" s="16">
        <f>IF(TotalScores!AJ28="","",(TotalScores!AJ28/TotalScores!$AQ28)*100)</f>
      </c>
      <c r="AK28" s="17">
        <f>IF(TotalScores!AK28="","",(TotalScores!AK28/TotalScores!$AQ28)*100)</f>
      </c>
      <c r="AL28" s="16">
        <f>IF(TotalScores!AL28="","",(TotalScores!AL28/TotalScores!$AQ28)*100)</f>
        <v>94.30413756045137</v>
      </c>
    </row>
    <row r="29" spans="1:38" ht="12.75">
      <c r="A29" s="3" t="s">
        <v>76</v>
      </c>
      <c r="B29" s="2" t="s">
        <v>4</v>
      </c>
      <c r="C29" s="17">
        <f>IF(TotalScores!C29="","",(TotalScores!C29/TotalScores!$AQ29)*100)</f>
        <v>123.29084588644264</v>
      </c>
      <c r="D29" s="16">
        <f>IF(TotalScores!D29="","",(TotalScores!D29/TotalScores!$AQ29)*100)</f>
      </c>
      <c r="E29" s="17">
        <f>IF(TotalScores!E29="","",(TotalScores!E29/TotalScores!$AQ29)*100)</f>
      </c>
      <c r="F29" s="16">
        <f>IF(TotalScores!F29="","",(TotalScores!F29/TotalScores!$AQ29)*100)</f>
      </c>
      <c r="G29" s="17">
        <f>IF(TotalScores!G29="","",(TotalScores!G29/TotalScores!$AQ29)*100)</f>
        <v>100.57937427578214</v>
      </c>
      <c r="H29" s="16">
        <f>IF(TotalScores!H29="","",(TotalScores!H29/TotalScores!$AQ29)*100)</f>
      </c>
      <c r="I29" s="17">
        <f>IF(TotalScores!I29="","",(TotalScores!I29/TotalScores!$AQ29)*100)</f>
      </c>
      <c r="J29" s="16">
        <f>IF(TotalScores!J29="","",(TotalScores!J29/TotalScores!$AQ29)*100)</f>
        <v>114.36848203939745</v>
      </c>
      <c r="K29" s="17">
        <f>IF(TotalScores!K29="","",(TotalScores!K29/TotalScores!$AQ29)*100)</f>
      </c>
      <c r="L29" s="16">
        <f>IF(TotalScores!L29="","",(TotalScores!L29/TotalScores!$AQ29)*100)</f>
      </c>
      <c r="M29" s="17">
        <f>IF(TotalScores!M29="","",(TotalScores!M29/TotalScores!$AQ29)*100)</f>
      </c>
      <c r="N29" s="16">
        <f>IF(TotalScores!N29="","",(TotalScores!N29/TotalScores!$AQ29)*100)</f>
        <v>79.4901506373117</v>
      </c>
      <c r="O29" s="17">
        <f>IF(TotalScores!O29="","",(TotalScores!O29/TotalScores!$AQ29)*100)</f>
        <v>108.69061413673234</v>
      </c>
      <c r="P29" s="16">
        <f>IF(TotalScores!P29="","",(TotalScores!P29/TotalScores!$AQ29)*100)</f>
      </c>
      <c r="Q29" s="17">
        <f>IF(TotalScores!Q29="","",(TotalScores!Q29/TotalScores!$AQ29)*100)</f>
        <v>94.090382387022</v>
      </c>
      <c r="R29" s="16">
        <f>IF(TotalScores!R29="","",(TotalScores!R29/TotalScores!$AQ29)*100)</f>
      </c>
      <c r="S29" s="17">
        <f>IF(TotalScores!S29="","",(TotalScores!S29/TotalScores!$AQ29)*100)</f>
        <v>106.25724217844727</v>
      </c>
      <c r="T29" s="16">
        <f>IF(TotalScores!T29="","",(TotalScores!T29/TotalScores!$AQ29)*100)</f>
      </c>
      <c r="U29" s="17">
        <f>IF(TotalScores!U29="","",(TotalScores!U29/TotalScores!$AQ29)*100)</f>
      </c>
      <c r="V29" s="16">
        <f>IF(TotalScores!V29="","",(TotalScores!V29/TotalScores!$AQ29)*100)</f>
        <v>101.39049826187716</v>
      </c>
      <c r="W29" s="17">
        <f>IF(TotalScores!W29="","",(TotalScores!W29/TotalScores!$AQ29)*100)</f>
      </c>
      <c r="X29" s="16">
        <f>IF(TotalScores!X29="","",(TotalScores!X29/TotalScores!$AQ29)*100)</f>
      </c>
      <c r="Y29" s="17">
        <f>IF(TotalScores!Y29="","",(TotalScores!Y29/TotalScores!$AQ29)*100)</f>
      </c>
      <c r="Z29" s="16">
        <f>IF(TotalScores!Z29="","",(TotalScores!Z29/TotalScores!$AQ29)*100)</f>
        <v>91.65701042873697</v>
      </c>
      <c r="AA29" s="17">
        <f>IF(TotalScores!AA29="","",(TotalScores!AA29/TotalScores!$AQ29)*100)</f>
        <v>107.0683661645423</v>
      </c>
      <c r="AB29" s="16">
        <f>IF(TotalScores!AB29="","",(TotalScores!AB29/TotalScores!$AQ29)*100)</f>
      </c>
      <c r="AC29" s="17">
        <f>IF(TotalScores!AC29="","",(TotalScores!AC29/TotalScores!$AQ29)*100)</f>
      </c>
      <c r="AD29" s="16">
        <f>IF(TotalScores!AD29="","",(TotalScores!AD29/TotalScores!$AQ29)*100)</f>
      </c>
      <c r="AE29" s="17">
        <f>IF(TotalScores!AE29="","",(TotalScores!AE29/TotalScores!$AQ29)*100)</f>
      </c>
      <c r="AF29" s="16">
        <f>IF(TotalScores!AF29="","",(TotalScores!AF29/TotalScores!$AQ29)*100)</f>
        <v>81.92352259559675</v>
      </c>
      <c r="AG29" s="17">
        <f>IF(TotalScores!AG29="","",(TotalScores!AG29/TotalScores!$AQ29)*100)</f>
      </c>
      <c r="AH29" s="16">
        <f>IF(TotalScores!AH29="","",(TotalScores!AH29/TotalScores!$AQ29)*100)</f>
        <v>119.23522595596754</v>
      </c>
      <c r="AI29" s="17">
        <f>IF(TotalScores!AI29="","",(TotalScores!AI29/TotalScores!$AQ29)*100)</f>
      </c>
      <c r="AJ29" s="16">
        <f>IF(TotalScores!AJ29="","",(TotalScores!AJ29/TotalScores!$AQ29)*100)</f>
        <v>90.84588644264194</v>
      </c>
      <c r="AK29" s="17">
        <f>IF(TotalScores!AK29="","",(TotalScores!AK29/TotalScores!$AQ29)*100)</f>
      </c>
      <c r="AL29" s="16">
        <f>IF(TotalScores!AL29="","",(TotalScores!AL29/TotalScores!$AQ29)*100)</f>
        <v>81.11239860950174</v>
      </c>
    </row>
    <row r="32" spans="1:38" ht="12.75">
      <c r="A32" s="3" t="s">
        <v>25</v>
      </c>
      <c r="B32" s="25"/>
      <c r="C32" s="17">
        <f aca="true" t="shared" si="0" ref="C32:AL32">IF(COUNTIF(C3:C30,"&gt;0")=0,"",COUNTIF(C3:C30,"&gt;0"))</f>
        <v>9</v>
      </c>
      <c r="D32" s="16">
        <f t="shared" si="0"/>
        <v>9</v>
      </c>
      <c r="E32" s="17">
        <f t="shared" si="0"/>
        <v>9</v>
      </c>
      <c r="F32" s="16">
        <f t="shared" si="0"/>
        <v>9</v>
      </c>
      <c r="G32" s="17">
        <f t="shared" si="0"/>
        <v>10</v>
      </c>
      <c r="H32" s="16">
        <f t="shared" si="0"/>
        <v>10</v>
      </c>
      <c r="I32" s="17">
        <f t="shared" si="0"/>
        <v>9</v>
      </c>
      <c r="J32" s="16">
        <f t="shared" si="0"/>
        <v>9</v>
      </c>
      <c r="K32" s="17">
        <f t="shared" si="0"/>
        <v>9</v>
      </c>
      <c r="L32" s="16">
        <f t="shared" si="0"/>
        <v>9</v>
      </c>
      <c r="M32" s="17">
        <f t="shared" si="0"/>
        <v>10</v>
      </c>
      <c r="N32" s="16">
        <f t="shared" si="0"/>
        <v>10</v>
      </c>
      <c r="O32" s="17">
        <f t="shared" si="0"/>
        <v>10</v>
      </c>
      <c r="P32" s="16">
        <f t="shared" si="0"/>
        <v>10</v>
      </c>
      <c r="Q32" s="17">
        <f t="shared" si="0"/>
        <v>9</v>
      </c>
      <c r="R32" s="16">
        <f t="shared" si="0"/>
        <v>9</v>
      </c>
      <c r="S32" s="17">
        <f t="shared" si="0"/>
        <v>9</v>
      </c>
      <c r="T32" s="16">
        <f t="shared" si="0"/>
        <v>9</v>
      </c>
      <c r="U32" s="17">
        <f t="shared" si="0"/>
        <v>9</v>
      </c>
      <c r="V32" s="16">
        <f t="shared" si="0"/>
        <v>9</v>
      </c>
      <c r="W32" s="17">
        <f t="shared" si="0"/>
        <v>7</v>
      </c>
      <c r="X32" s="16">
        <f t="shared" si="0"/>
        <v>7</v>
      </c>
      <c r="Y32" s="17">
        <f t="shared" si="0"/>
        <v>10</v>
      </c>
      <c r="Z32" s="16">
        <f t="shared" si="0"/>
        <v>10</v>
      </c>
      <c r="AA32" s="17">
        <f t="shared" si="0"/>
        <v>9</v>
      </c>
      <c r="AB32" s="16">
        <f t="shared" si="0"/>
        <v>9</v>
      </c>
      <c r="AC32" s="17">
        <f t="shared" si="0"/>
        <v>9</v>
      </c>
      <c r="AD32" s="16">
        <f t="shared" si="0"/>
        <v>9</v>
      </c>
      <c r="AE32" s="17">
        <f t="shared" si="0"/>
        <v>10</v>
      </c>
      <c r="AF32" s="16">
        <f t="shared" si="0"/>
        <v>10</v>
      </c>
      <c r="AG32" s="17">
        <f t="shared" si="0"/>
        <v>10</v>
      </c>
      <c r="AH32" s="16">
        <f t="shared" si="0"/>
        <v>10</v>
      </c>
      <c r="AI32" s="17">
        <f t="shared" si="0"/>
        <v>9</v>
      </c>
      <c r="AJ32" s="16">
        <f t="shared" si="0"/>
        <v>9</v>
      </c>
      <c r="AK32" s="17">
        <f t="shared" si="0"/>
        <v>9</v>
      </c>
      <c r="AL32" s="16">
        <f t="shared" si="0"/>
        <v>9</v>
      </c>
    </row>
    <row r="33" spans="1:38" ht="12.75">
      <c r="A33" s="23"/>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4" t="s">
        <v>26</v>
      </c>
      <c r="B34" s="12"/>
      <c r="C34" s="20">
        <f aca="true" t="shared" si="1" ref="C34:AL34">IF(C32="","",SUM(C3:C30)/C32)</f>
        <v>112.05363794685458</v>
      </c>
      <c r="D34" s="21">
        <f t="shared" si="1"/>
        <v>116.16073136509769</v>
      </c>
      <c r="E34" s="20">
        <f t="shared" si="1"/>
        <v>101.1488317808103</v>
      </c>
      <c r="F34" s="21">
        <f t="shared" si="1"/>
        <v>104.05594806921648</v>
      </c>
      <c r="G34" s="20">
        <f t="shared" si="1"/>
        <v>97.5258575185043</v>
      </c>
      <c r="H34" s="21">
        <f t="shared" si="1"/>
        <v>100.57266694147837</v>
      </c>
      <c r="I34" s="20">
        <f t="shared" si="1"/>
        <v>98.7834089081274</v>
      </c>
      <c r="J34" s="21">
        <f t="shared" si="1"/>
        <v>106.55093725014375</v>
      </c>
      <c r="K34" s="20">
        <f t="shared" si="1"/>
        <v>105.03010812500857</v>
      </c>
      <c r="L34" s="21">
        <f t="shared" si="1"/>
        <v>106.03524360665568</v>
      </c>
      <c r="M34" s="20">
        <f t="shared" si="1"/>
        <v>102.16228261422651</v>
      </c>
      <c r="N34" s="21">
        <f t="shared" si="1"/>
        <v>92.62082988998976</v>
      </c>
      <c r="O34" s="20">
        <f t="shared" si="1"/>
        <v>102.42570073701818</v>
      </c>
      <c r="P34" s="21">
        <f t="shared" si="1"/>
        <v>107.52677709243103</v>
      </c>
      <c r="Q34" s="20">
        <f t="shared" si="1"/>
        <v>99.96747003235959</v>
      </c>
      <c r="R34" s="21">
        <f t="shared" si="1"/>
        <v>108.52683889313437</v>
      </c>
      <c r="S34" s="20">
        <f t="shared" si="1"/>
        <v>105.79835821697719</v>
      </c>
      <c r="T34" s="21">
        <f t="shared" si="1"/>
        <v>108.506355716273</v>
      </c>
      <c r="U34" s="20">
        <f t="shared" si="1"/>
        <v>96.24182153840077</v>
      </c>
      <c r="V34" s="21">
        <f t="shared" si="1"/>
        <v>93.86032655909771</v>
      </c>
      <c r="W34" s="20">
        <f t="shared" si="1"/>
        <v>83.54292694146166</v>
      </c>
      <c r="X34" s="21">
        <f t="shared" si="1"/>
        <v>86.26433940651263</v>
      </c>
      <c r="Y34" s="20">
        <f t="shared" si="1"/>
        <v>92.39240273079976</v>
      </c>
      <c r="Z34" s="21">
        <f t="shared" si="1"/>
        <v>85.68431037692231</v>
      </c>
      <c r="AA34" s="20">
        <f t="shared" si="1"/>
        <v>102.12849792936979</v>
      </c>
      <c r="AB34" s="21">
        <f t="shared" si="1"/>
        <v>112.29449512295798</v>
      </c>
      <c r="AC34" s="20">
        <f t="shared" si="1"/>
        <v>101.4749347776582</v>
      </c>
      <c r="AD34" s="21">
        <f t="shared" si="1"/>
        <v>94.59311728684648</v>
      </c>
      <c r="AE34" s="20">
        <f t="shared" si="1"/>
        <v>92.76554194004491</v>
      </c>
      <c r="AF34" s="21">
        <f t="shared" si="1"/>
        <v>99.49979533137777</v>
      </c>
      <c r="AG34" s="20">
        <f t="shared" si="1"/>
        <v>99.84303443916583</v>
      </c>
      <c r="AH34" s="21">
        <f t="shared" si="1"/>
        <v>108.60822820441373</v>
      </c>
      <c r="AI34" s="20">
        <f t="shared" si="1"/>
        <v>92.51870560857007</v>
      </c>
      <c r="AJ34" s="21">
        <f t="shared" si="1"/>
        <v>88.79439889049507</v>
      </c>
      <c r="AK34" s="20">
        <f t="shared" si="1"/>
        <v>96.76860413069251</v>
      </c>
      <c r="AL34" s="22">
        <f t="shared" si="1"/>
        <v>92.60443462308116</v>
      </c>
    </row>
    <row r="35" spans="1:38" ht="12.75">
      <c r="A35" s="24" t="s">
        <v>49</v>
      </c>
      <c r="B35" s="12"/>
      <c r="C35" s="31">
        <f>IF(C34="","",(C34+D34)/2)</f>
        <v>114.10718465597614</v>
      </c>
      <c r="D35" s="51"/>
      <c r="E35" s="31">
        <f>IF(E34="","",(E34+F34)/2)</f>
        <v>102.6023899250134</v>
      </c>
      <c r="F35" s="51"/>
      <c r="G35" s="31">
        <f>IF(G34="","",(G34+H34)/2)</f>
        <v>99.04926222999134</v>
      </c>
      <c r="H35" s="51"/>
      <c r="I35" s="31">
        <f>IF(I34="","",(I34+J34)/2)</f>
        <v>102.66717307913558</v>
      </c>
      <c r="J35" s="51"/>
      <c r="K35" s="31">
        <f>IF(K34="","",(K34+L34)/2)</f>
        <v>105.53267586583212</v>
      </c>
      <c r="L35" s="51"/>
      <c r="M35" s="31">
        <f>IF(M34="","",(M34+N34)/2)</f>
        <v>97.39155625210813</v>
      </c>
      <c r="N35" s="51"/>
      <c r="O35" s="31">
        <f>IF(O34="","",(O34+P34)/2)</f>
        <v>104.9762389147246</v>
      </c>
      <c r="P35" s="51"/>
      <c r="Q35" s="31">
        <f>IF(Q34="","",(Q34+R34)/2)</f>
        <v>104.24715446274698</v>
      </c>
      <c r="R35" s="51"/>
      <c r="S35" s="31">
        <f>IF(S34="","",(S34+T34)/2)</f>
        <v>107.15235696662509</v>
      </c>
      <c r="T35" s="51"/>
      <c r="U35" s="31">
        <f>IF(U34="","",(U34+V34)/2)</f>
        <v>95.05107404874924</v>
      </c>
      <c r="V35" s="51"/>
      <c r="W35" s="31">
        <f>IF(W34="","",(W34+X34)/2)</f>
        <v>84.90363317398715</v>
      </c>
      <c r="X35" s="51"/>
      <c r="Y35" s="31">
        <f>IF(Y34="","",(Y34+Z34)/2)</f>
        <v>89.03835655386104</v>
      </c>
      <c r="Z35" s="51"/>
      <c r="AA35" s="31">
        <f>IF(AA34="","",(AA34+AB34)/2)</f>
        <v>107.21149652616388</v>
      </c>
      <c r="AB35" s="51"/>
      <c r="AC35" s="31">
        <f>IF(AC34="","",(AC34+AD34)/2)</f>
        <v>98.03402603225234</v>
      </c>
      <c r="AD35" s="51"/>
      <c r="AE35" s="31">
        <f>IF(AE34="","",(AE34+AF34)/2)</f>
        <v>96.13266863571134</v>
      </c>
      <c r="AF35" s="51"/>
      <c r="AG35" s="31">
        <f>IF(AG34="","",(AG34+AH34)/2)</f>
        <v>104.22563132178979</v>
      </c>
      <c r="AH35" s="51"/>
      <c r="AI35" s="31">
        <f>IF(AI34="","",(AI34+AJ34)/2)</f>
        <v>90.65655224953258</v>
      </c>
      <c r="AJ35" s="51"/>
      <c r="AK35" s="31">
        <f>IF(AK34="","",(AK34+AL34)/2)</f>
        <v>94.68651937688684</v>
      </c>
      <c r="AL35" s="51"/>
    </row>
    <row r="37" ht="12.75">
      <c r="C37" s="9" t="s">
        <v>51</v>
      </c>
    </row>
    <row r="38" ht="12.75">
      <c r="C38" s="9" t="s">
        <v>62</v>
      </c>
    </row>
    <row r="39" ht="12.75">
      <c r="C39" s="9" t="s">
        <v>58</v>
      </c>
    </row>
    <row r="40" ht="12.75">
      <c r="C40" s="9" t="s">
        <v>52</v>
      </c>
    </row>
    <row r="41" ht="12.75">
      <c r="C41" s="9" t="s">
        <v>53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1" r:id="rId1"/>
  <headerFooter alignWithMargins="0">
    <oddHeader>&amp;LMacclesfield Quiz League&amp;C2018-19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AA44"/>
  <sheetViews>
    <sheetView zoomScalePageLayoutView="0" workbookViewId="0" topLeftCell="A1">
      <selection activeCell="A1" sqref="A1"/>
    </sheetView>
  </sheetViews>
  <sheetFormatPr defaultColWidth="9.140625" defaultRowHeight="12.75"/>
  <cols>
    <col min="1" max="1" width="4.7109375" style="14" customWidth="1"/>
    <col min="2" max="2" width="6.140625" style="14" bestFit="1" customWidth="1"/>
    <col min="3" max="3" width="7.00390625" style="52" customWidth="1"/>
    <col min="4" max="4" width="24.28125" style="14" bestFit="1" customWidth="1"/>
    <col min="5" max="5" width="3.7109375" style="14" customWidth="1"/>
    <col min="6" max="6" width="17.8515625" style="69" customWidth="1"/>
    <col min="7" max="7" width="8.8515625" style="14" customWidth="1"/>
    <col min="8" max="8" width="3.7109375" style="14" customWidth="1"/>
    <col min="9" max="9" width="10.421875" style="67" customWidth="1"/>
    <col min="10" max="10" width="9.140625" style="14" customWidth="1"/>
    <col min="11" max="11" width="3.7109375" style="14" customWidth="1"/>
    <col min="12" max="14" width="5.7109375" style="14" customWidth="1"/>
    <col min="15" max="15" width="6.7109375" style="14" customWidth="1"/>
    <col min="16" max="16" width="3.7109375" style="14" customWidth="1"/>
    <col min="17" max="17" width="7.421875" style="14" customWidth="1"/>
    <col min="18" max="18" width="4.7109375" style="14" customWidth="1"/>
    <col min="19" max="19" width="7.140625" style="14" bestFit="1" customWidth="1"/>
    <col min="20" max="31" width="4.7109375" style="14" customWidth="1"/>
    <col min="32" max="32" width="9.140625" style="14" customWidth="1"/>
    <col min="33" max="33" width="9.140625" style="69" customWidth="1"/>
    <col min="34" max="16384" width="9.140625" style="14" customWidth="1"/>
  </cols>
  <sheetData>
    <row r="2" spans="7:19" ht="12.75">
      <c r="G2" s="42" t="s">
        <v>27</v>
      </c>
      <c r="H2" s="77"/>
      <c r="J2" s="44" t="s">
        <v>28</v>
      </c>
      <c r="K2" s="78"/>
      <c r="L2" s="37" t="s">
        <v>30</v>
      </c>
      <c r="M2" s="38"/>
      <c r="N2" s="38"/>
      <c r="O2" s="39"/>
      <c r="P2" s="56"/>
      <c r="Q2" s="40" t="s">
        <v>31</v>
      </c>
      <c r="S2" s="106" t="s">
        <v>96</v>
      </c>
    </row>
    <row r="3" spans="2:19" ht="12.75">
      <c r="B3" s="24" t="s">
        <v>24</v>
      </c>
      <c r="C3" s="79"/>
      <c r="D3" s="24" t="s">
        <v>39</v>
      </c>
      <c r="E3" s="56"/>
      <c r="F3" s="42" t="s">
        <v>59</v>
      </c>
      <c r="G3" s="65"/>
      <c r="H3" s="80"/>
      <c r="I3" s="55" t="s">
        <v>32</v>
      </c>
      <c r="J3" s="65"/>
      <c r="K3" s="56"/>
      <c r="L3" s="44" t="s">
        <v>2</v>
      </c>
      <c r="M3" s="44" t="s">
        <v>3</v>
      </c>
      <c r="N3" s="44" t="s">
        <v>4</v>
      </c>
      <c r="O3" s="44" t="s">
        <v>8</v>
      </c>
      <c r="P3" s="80"/>
      <c r="Q3" s="81"/>
      <c r="S3" s="117"/>
    </row>
    <row r="4" spans="1:19" ht="12.75">
      <c r="A4" s="63">
        <f>IF(D4="","",ROW()-3)</f>
        <v>1</v>
      </c>
      <c r="B4" s="65">
        <v>1</v>
      </c>
      <c r="C4" s="74" t="s">
        <v>42</v>
      </c>
      <c r="D4" s="29" t="str">
        <f>IF(GKMarks!F4="","",GKMarks!D4)</f>
        <v>Ox-fford</v>
      </c>
      <c r="F4" s="75">
        <f>GKMarks!F4</f>
        <v>111.74528659825998</v>
      </c>
      <c r="G4" s="66">
        <f>GKMarks!G4</f>
        <v>9.864396823739877</v>
      </c>
      <c r="H4" s="67"/>
      <c r="I4" s="66">
        <f>GKMarks!I4</f>
        <v>1.0278431683481495</v>
      </c>
      <c r="J4" s="66">
        <f>GKMarks!J4</f>
        <v>8.515383421211151</v>
      </c>
      <c r="K4" s="68"/>
      <c r="L4" s="66">
        <f>IF(GKMarks!L4="","",GKMarks!L4)</f>
        <v>7.22</v>
      </c>
      <c r="M4" s="66">
        <f>IF(GKMarks!M4="","",GKMarks!M4)</f>
        <v>7.17</v>
      </c>
      <c r="N4" s="66">
        <f>IF(GKMarks!N4="","",GKMarks!N4)</f>
        <v>6.83</v>
      </c>
      <c r="O4" s="66">
        <f>IF(GKMarks!O4="","",GKMarks!O4)</f>
        <v>7.22</v>
      </c>
      <c r="P4" s="76"/>
      <c r="Q4" s="43">
        <f>GKMarks!Q4</f>
        <v>25.599780244951027</v>
      </c>
      <c r="S4" s="107" t="s">
        <v>97</v>
      </c>
    </row>
    <row r="5" spans="1:19" ht="12.75">
      <c r="A5" s="63">
        <f>IF(D5="","",ROW()-3)</f>
        <v>2</v>
      </c>
      <c r="B5" s="65">
        <v>1</v>
      </c>
      <c r="C5" s="74" t="s">
        <v>50</v>
      </c>
      <c r="D5" s="29" t="str">
        <f>IF(SpecMarks!F4="","",SpecMarks!D4)</f>
        <v>Ox-fford</v>
      </c>
      <c r="F5" s="75">
        <f>SpecMarks!F4</f>
        <v>117.70618773038538</v>
      </c>
      <c r="G5" s="66">
        <f>SpecMarks!G4</f>
        <v>10</v>
      </c>
      <c r="H5" s="67"/>
      <c r="I5" s="66">
        <f>SpecMarks!I4</f>
        <v>1.0501460254301935</v>
      </c>
      <c r="J5" s="66">
        <f>SpecMarks!J4</f>
        <v>6.569858464404663</v>
      </c>
      <c r="K5" s="68"/>
      <c r="L5" s="66">
        <f>IF(SpecMarks!L4="","",SpecMarks!L4)</f>
        <v>7.5</v>
      </c>
      <c r="M5" s="66">
        <f>IF(SpecMarks!M4="","",SpecMarks!M4)</f>
        <v>6.83</v>
      </c>
      <c r="N5" s="66">
        <f>IF(SpecMarks!N4="","",SpecMarks!N4)</f>
        <v>7.17</v>
      </c>
      <c r="O5" s="66">
        <f>IF(SpecMarks!O4="","",SpecMarks!O4)</f>
        <v>7.17</v>
      </c>
      <c r="P5" s="68"/>
      <c r="Q5" s="43">
        <f>SpecMarks!Q4</f>
        <v>23.739858464404662</v>
      </c>
      <c r="S5" s="108">
        <v>24.69</v>
      </c>
    </row>
    <row r="6" spans="1:19" ht="12.75">
      <c r="A6" s="63">
        <f>IF(D6="","",ROW()-3)</f>
        <v>3</v>
      </c>
      <c r="B6" s="65">
        <v>16</v>
      </c>
      <c r="C6" s="74" t="s">
        <v>50</v>
      </c>
      <c r="D6" s="29" t="str">
        <f>IF(SpecMarks!F19="","",SpecMarks!D19)</f>
        <v>Pack Horse Bowling Club</v>
      </c>
      <c r="F6" s="75">
        <f>SpecMarks!F19</f>
        <v>109.96513689604684</v>
      </c>
      <c r="G6" s="66">
        <f>SpecMarks!G19</f>
        <v>7.391490258434288</v>
      </c>
      <c r="H6" s="67"/>
      <c r="I6" s="66">
        <f>SpecMarks!I19</f>
        <v>1.0288769851008186</v>
      </c>
      <c r="J6" s="66">
        <f>SpecMarks!J19</f>
        <v>8.024725884707005</v>
      </c>
      <c r="K6" s="68"/>
      <c r="L6" s="66">
        <f>IF(SpecMarks!L19="","",SpecMarks!L19)</f>
        <v>7.33</v>
      </c>
      <c r="M6" s="66">
        <f>IF(SpecMarks!M19="","",SpecMarks!M19)</f>
        <v>6.37</v>
      </c>
      <c r="N6" s="66">
        <f>IF(SpecMarks!N19="","",SpecMarks!N19)</f>
        <v>5.83</v>
      </c>
      <c r="O6" s="66">
        <f>IF(SpecMarks!O19="","",SpecMarks!O19)</f>
        <v>6.51</v>
      </c>
      <c r="P6" s="76"/>
      <c r="Q6" s="43">
        <f>SpecMarks!Q19</f>
        <v>21.926216143141293</v>
      </c>
      <c r="S6" s="108">
        <v>14.96</v>
      </c>
    </row>
    <row r="7" spans="1:27" ht="14.25">
      <c r="A7" s="63">
        <f>IF(D7="","",ROW()-3)</f>
        <v>4</v>
      </c>
      <c r="B7" s="65">
        <v>2</v>
      </c>
      <c r="C7" s="74" t="s">
        <v>42</v>
      </c>
      <c r="D7" s="29" t="str">
        <f>IF(GKMarks!F5="","",GKMarks!D5)</f>
        <v>Dolphin Dragons</v>
      </c>
      <c r="F7" s="75">
        <f>GKMarks!F5</f>
        <v>101.31679746726844</v>
      </c>
      <c r="G7" s="66">
        <f>GKMarks!G5</f>
        <v>6.3086464838752665</v>
      </c>
      <c r="H7" s="67"/>
      <c r="I7" s="66">
        <f>GKMarks!I5</f>
        <v>1.0141594265982254</v>
      </c>
      <c r="J7" s="66">
        <f>GKMarks!J5</f>
        <v>9.245009791593406</v>
      </c>
      <c r="K7" s="68"/>
      <c r="L7" s="66">
        <f>IF(GKMarks!L5="","",GKMarks!L5)</f>
        <v>7.33</v>
      </c>
      <c r="M7" s="66">
        <f>IF(GKMarks!M5="","",GKMarks!M5)</f>
        <v>5.83</v>
      </c>
      <c r="N7" s="66">
        <f>IF(GKMarks!N5="","",GKMarks!N5)</f>
        <v>5.5</v>
      </c>
      <c r="O7" s="66">
        <f>IF(GKMarks!O5="","",GKMarks!O5)</f>
        <v>6.22</v>
      </c>
      <c r="P7" s="68"/>
      <c r="Q7" s="43">
        <f>GKMarks!Q5</f>
        <v>21.77365627546867</v>
      </c>
      <c r="S7" s="107" t="s">
        <v>98</v>
      </c>
      <c r="W7" s="109"/>
      <c r="X7" s="109"/>
      <c r="Y7" s="109"/>
      <c r="Z7" s="109"/>
      <c r="AA7" s="109"/>
    </row>
    <row r="8" spans="1:19" ht="12.75">
      <c r="A8" s="63">
        <f>IF(D8="","",ROW()-3)</f>
        <v>5</v>
      </c>
      <c r="B8" s="65">
        <v>8</v>
      </c>
      <c r="C8" s="74" t="s">
        <v>50</v>
      </c>
      <c r="D8" s="29" t="str">
        <f>IF(SpecMarks!F11="","",SpecMarks!D11)</f>
        <v>Park Taverners</v>
      </c>
      <c r="E8" s="11"/>
      <c r="F8" s="75">
        <f>SpecMarks!F11</f>
        <v>109.32441386254052</v>
      </c>
      <c r="G8" s="66">
        <f>SpecMarks!G11</f>
        <v>7.17558516876185</v>
      </c>
      <c r="H8" s="67"/>
      <c r="I8" s="66">
        <f>SpecMarks!I11</f>
        <v>1.036845909251359</v>
      </c>
      <c r="J8" s="66">
        <f>SpecMarks!J11</f>
        <v>7.479627095953961</v>
      </c>
      <c r="K8" s="68"/>
      <c r="L8" s="66">
        <f>IF(SpecMarks!L11="","",SpecMarks!L11)</f>
        <v>7.17</v>
      </c>
      <c r="M8" s="66">
        <f>IF(SpecMarks!M11="","",SpecMarks!M11)</f>
        <v>7.83</v>
      </c>
      <c r="N8" s="66">
        <f>IF(SpecMarks!N11="","",SpecMarks!N11)</f>
        <v>5.17</v>
      </c>
      <c r="O8" s="66">
        <f>IF(SpecMarks!O11="","",SpecMarks!O11)</f>
        <v>6.72</v>
      </c>
      <c r="P8" s="62"/>
      <c r="Q8" s="43">
        <f>SpecMarks!Q11</f>
        <v>21.37521226471581</v>
      </c>
      <c r="R8" s="11"/>
      <c r="S8" s="107" t="s">
        <v>106</v>
      </c>
    </row>
    <row r="9" spans="1:19" ht="12.75">
      <c r="A9" s="63">
        <f>IF(D9="","",ROW()-3)</f>
        <v>6</v>
      </c>
      <c r="B9" s="65">
        <v>5</v>
      </c>
      <c r="C9" s="74" t="s">
        <v>42</v>
      </c>
      <c r="D9" s="29" t="str">
        <f>IF(GKMarks!F8="","",GKMarks!D8)</f>
        <v>Sutton Club</v>
      </c>
      <c r="F9" s="75">
        <f>GKMarks!F8</f>
        <v>106.15930606523679</v>
      </c>
      <c r="G9" s="66">
        <f>GKMarks!G8</f>
        <v>7.959772680272433</v>
      </c>
      <c r="H9" s="67"/>
      <c r="I9" s="66">
        <f>GKMarks!I8</f>
        <v>1.0563911206090721</v>
      </c>
      <c r="J9" s="66">
        <f>GKMarks!J8</f>
        <v>6.993187287240814</v>
      </c>
      <c r="K9" s="68"/>
      <c r="L9" s="66">
        <f>IF(GKMarks!L8="","",GKMarks!L8)</f>
        <v>6.17</v>
      </c>
      <c r="M9" s="66">
        <f>IF(GKMarks!M8="","",GKMarks!M8)</f>
        <v>6.83</v>
      </c>
      <c r="N9" s="66">
        <f>IF(GKMarks!N8="","",GKMarks!N8)</f>
        <v>6</v>
      </c>
      <c r="O9" s="66">
        <f>IF(GKMarks!O8="","",GKMarks!O8)</f>
        <v>6.33</v>
      </c>
      <c r="P9" s="68"/>
      <c r="Q9" s="43">
        <f>GKMarks!Q8</f>
        <v>21.28295996751325</v>
      </c>
      <c r="S9" s="108">
        <v>19.98</v>
      </c>
    </row>
    <row r="10" spans="1:19" ht="12.75">
      <c r="A10" s="63">
        <f>IF(D10="","",ROW()-3)</f>
        <v>7</v>
      </c>
      <c r="B10" s="65">
        <v>7</v>
      </c>
      <c r="C10" s="74" t="s">
        <v>42</v>
      </c>
      <c r="D10" s="29" t="str">
        <f>IF(GKMarks!F10="","",GKMarks!D10)</f>
        <v>Ox-fford 'C'</v>
      </c>
      <c r="F10" s="75">
        <f>GKMarks!F10</f>
        <v>112.14299063104943</v>
      </c>
      <c r="G10" s="66">
        <f>GKMarks!G10</f>
        <v>10</v>
      </c>
      <c r="H10" s="67"/>
      <c r="I10" s="66">
        <f>GKMarks!I10</f>
        <v>1.0969245860616603</v>
      </c>
      <c r="J10" s="66">
        <f>GKMarks!J10</f>
        <v>4.831915478866429</v>
      </c>
      <c r="K10" s="68"/>
      <c r="L10" s="66">
        <f>IF(GKMarks!L10="","",GKMarks!L10)</f>
        <v>6.83</v>
      </c>
      <c r="M10" s="66">
        <f>IF(GKMarks!M10="","",GKMarks!M10)</f>
        <v>6.62</v>
      </c>
      <c r="N10" s="66">
        <f>IF(GKMarks!N10="","",GKMarks!N10)</f>
        <v>5.33</v>
      </c>
      <c r="O10" s="66">
        <f>IF(GKMarks!O10="","",GKMarks!O10)</f>
        <v>6.26</v>
      </c>
      <c r="P10" s="76"/>
      <c r="Q10" s="43">
        <f>GKMarks!Q10</f>
        <v>21.091915478866426</v>
      </c>
      <c r="S10" s="107" t="s">
        <v>104</v>
      </c>
    </row>
    <row r="11" spans="1:19" ht="12.75">
      <c r="A11" s="63">
        <f>IF(D11="","",ROW()-3)</f>
        <v>8</v>
      </c>
      <c r="B11" s="65">
        <v>14</v>
      </c>
      <c r="C11" s="74" t="s">
        <v>42</v>
      </c>
      <c r="D11" s="29" t="str">
        <f>IF(GKMarks!F17="","",GKMarks!D17)</f>
        <v>Dolphin</v>
      </c>
      <c r="F11" s="75">
        <f>GKMarks!F17</f>
        <v>99.99492950020738</v>
      </c>
      <c r="G11" s="66">
        <f>GKMarks!G17</f>
        <v>5.857935703618008</v>
      </c>
      <c r="H11" s="67"/>
      <c r="I11" s="66">
        <f>GKMarks!I17</f>
        <v>1.0269028497577974</v>
      </c>
      <c r="J11" s="66">
        <f>GKMarks!J17</f>
        <v>8.565521844795864</v>
      </c>
      <c r="K11" s="68"/>
      <c r="L11" s="66">
        <f>IF(GKMarks!L17="","",GKMarks!L17)</f>
        <v>6.67</v>
      </c>
      <c r="M11" s="66">
        <f>IF(GKMarks!M17="","",GKMarks!M17)</f>
        <v>6</v>
      </c>
      <c r="N11" s="66">
        <f>IF(GKMarks!N17="","",GKMarks!N17)</f>
        <v>4.67</v>
      </c>
      <c r="O11" s="66">
        <f>IF(GKMarks!O17="","",GKMarks!O17)</f>
        <v>5.78</v>
      </c>
      <c r="P11" s="68"/>
      <c r="Q11" s="43">
        <f>GKMarks!Q17</f>
        <v>20.203457548413873</v>
      </c>
      <c r="S11" s="107" t="s">
        <v>118</v>
      </c>
    </row>
    <row r="12" spans="1:27" ht="14.25">
      <c r="A12" s="63">
        <f>IF(D12="","",ROW()-3)</f>
        <v>9</v>
      </c>
      <c r="B12" s="65">
        <v>3</v>
      </c>
      <c r="C12" s="74" t="s">
        <v>42</v>
      </c>
      <c r="D12" s="29" t="str">
        <f>IF(GKMarks!F6="","",GKMarks!D6)</f>
        <v>Plough Horntails</v>
      </c>
      <c r="F12" s="75">
        <f>GKMarks!F6</f>
        <v>101.59535726317998</v>
      </c>
      <c r="G12" s="66">
        <f>GKMarks!G6</f>
        <v>6.403625639200989</v>
      </c>
      <c r="H12" s="67"/>
      <c r="I12" s="66">
        <f>GKMarks!I6</f>
        <v>1.0488865318846123</v>
      </c>
      <c r="J12" s="66">
        <f>GKMarks!J6</f>
        <v>7.393337036651979</v>
      </c>
      <c r="K12" s="68"/>
      <c r="L12" s="66">
        <f>IF(GKMarks!L6="","",GKMarks!L6)</f>
        <v>5.17</v>
      </c>
      <c r="M12" s="66">
        <f>IF(GKMarks!M6="","",GKMarks!M6)</f>
        <v>6.5</v>
      </c>
      <c r="N12" s="66">
        <f>IF(GKMarks!N6="","",GKMarks!N6)</f>
        <v>4.87</v>
      </c>
      <c r="O12" s="66">
        <f>IF(GKMarks!O6="","",GKMarks!O6)</f>
        <v>5.51</v>
      </c>
      <c r="P12" s="76"/>
      <c r="Q12" s="43">
        <f>GKMarks!Q6</f>
        <v>19.306962675852965</v>
      </c>
      <c r="S12" s="108">
        <v>8.76</v>
      </c>
      <c r="W12" s="109"/>
      <c r="X12" s="109"/>
      <c r="Y12" s="109"/>
      <c r="Z12" s="109"/>
      <c r="AA12" s="109"/>
    </row>
    <row r="13" spans="1:19" ht="12.75">
      <c r="A13" s="63">
        <f>IF(D13="","",ROW()-3)</f>
        <v>10</v>
      </c>
      <c r="B13" s="65">
        <v>9</v>
      </c>
      <c r="C13" s="74" t="s">
        <v>42</v>
      </c>
      <c r="D13" s="29" t="str">
        <f>IF(GKMarks!F12="","",GKMarks!D12)</f>
        <v>Rushton Diamonds</v>
      </c>
      <c r="F13" s="75">
        <f>GKMarks!F12</f>
        <v>100.02326022033824</v>
      </c>
      <c r="G13" s="66">
        <f>GKMarks!G12</f>
        <v>5.867595489083438</v>
      </c>
      <c r="H13" s="67"/>
      <c r="I13" s="66">
        <f>GKMarks!I12</f>
        <v>1.0493545342383341</v>
      </c>
      <c r="J13" s="66">
        <f>GKMarks!J12</f>
        <v>7.368382834437641</v>
      </c>
      <c r="K13" s="68"/>
      <c r="L13" s="66">
        <f>IF(GKMarks!L12="","",GKMarks!L12)</f>
        <v>6.17</v>
      </c>
      <c r="M13" s="66">
        <f>IF(GKMarks!M12="","",GKMarks!M12)</f>
        <v>5.33</v>
      </c>
      <c r="N13" s="66">
        <f>IF(GKMarks!N12="","",GKMarks!N12)</f>
        <v>4.67</v>
      </c>
      <c r="O13" s="66">
        <f>IF(GKMarks!O12="","",GKMarks!O12)</f>
        <v>5.39</v>
      </c>
      <c r="P13" s="54"/>
      <c r="Q13" s="43">
        <f>GKMarks!Q12</f>
        <v>18.62597832352108</v>
      </c>
      <c r="S13" s="107" t="s">
        <v>108</v>
      </c>
    </row>
    <row r="14" spans="1:19" ht="12.75">
      <c r="A14" s="63">
        <f>IF(D14="","",ROW()-3)</f>
        <v>11</v>
      </c>
      <c r="B14" s="65">
        <v>9</v>
      </c>
      <c r="C14" s="74" t="s">
        <v>50</v>
      </c>
      <c r="D14" s="29" t="str">
        <f>IF(SpecMarks!F12="","",SpecMarks!D12)</f>
        <v>Park Timers</v>
      </c>
      <c r="F14" s="75">
        <f>SpecMarks!F12</f>
        <v>117.52470153773055</v>
      </c>
      <c r="G14" s="66">
        <f>SpecMarks!G12</f>
        <v>9.938844413810099</v>
      </c>
      <c r="H14" s="67"/>
      <c r="I14" s="66">
        <f>SpecMarks!I12</f>
        <v>1.124246178351326</v>
      </c>
      <c r="J14" s="66">
        <f>SpecMarks!J12</f>
        <v>1.5011813330023127</v>
      </c>
      <c r="K14" s="68"/>
      <c r="L14" s="66">
        <f>IF(SpecMarks!L12="","",SpecMarks!L12)</f>
        <v>7.5</v>
      </c>
      <c r="M14" s="66">
        <f>IF(SpecMarks!M12="","",SpecMarks!M12)</f>
        <v>6.5</v>
      </c>
      <c r="N14" s="66">
        <f>IF(SpecMarks!N12="","",SpecMarks!N12)</f>
        <v>7</v>
      </c>
      <c r="O14" s="66">
        <f>IF(SpecMarks!O12="","",SpecMarks!O12)</f>
        <v>7</v>
      </c>
      <c r="P14" s="76"/>
      <c r="Q14" s="43">
        <f>SpecMarks!Q12</f>
        <v>18.44002574681241</v>
      </c>
      <c r="S14" s="107" t="s">
        <v>107</v>
      </c>
    </row>
    <row r="15" spans="1:19" ht="12.75">
      <c r="A15" s="63">
        <f>IF(D15="","",ROW()-3)</f>
        <v>12</v>
      </c>
      <c r="B15" s="65">
        <v>13</v>
      </c>
      <c r="C15" s="74" t="s">
        <v>42</v>
      </c>
      <c r="D15" s="29" t="str">
        <f>IF(GKMarks!F16="","",GKMarks!D16)</f>
        <v>Cock Inn</v>
      </c>
      <c r="F15" s="75">
        <f>GKMarks!F16</f>
        <v>105.37692974495573</v>
      </c>
      <c r="G15" s="66">
        <f>GKMarks!G16</f>
        <v>7.693009697466612</v>
      </c>
      <c r="H15" s="67"/>
      <c r="I15" s="66">
        <f>GKMarks!I16</f>
        <v>1.094288040284113</v>
      </c>
      <c r="J15" s="66">
        <f>GKMarks!J16</f>
        <v>4.972497883969852</v>
      </c>
      <c r="K15" s="68"/>
      <c r="L15" s="66">
        <f>IF(GKMarks!L16="","",GKMarks!L16)</f>
        <v>5.17</v>
      </c>
      <c r="M15" s="66">
        <f>IF(GKMarks!M16="","",GKMarks!M16)</f>
        <v>5.5</v>
      </c>
      <c r="N15" s="66">
        <f>IF(GKMarks!N16="","",GKMarks!N16)</f>
        <v>6</v>
      </c>
      <c r="O15" s="66">
        <f>IF(GKMarks!O16="","",GKMarks!O16)</f>
        <v>5.56</v>
      </c>
      <c r="P15" s="68"/>
      <c r="Q15" s="43">
        <f>GKMarks!Q16</f>
        <v>18.225507581436464</v>
      </c>
      <c r="S15" s="107" t="s">
        <v>115</v>
      </c>
    </row>
    <row r="16" spans="1:27" ht="12.75">
      <c r="A16" s="63">
        <f>IF(D16="","",ROW()-3)</f>
        <v>13</v>
      </c>
      <c r="B16" s="65">
        <v>2</v>
      </c>
      <c r="C16" s="74" t="s">
        <v>50</v>
      </c>
      <c r="D16" s="29" t="str">
        <f>IF(SpecMarks!F5="","",SpecMarks!D5)</f>
        <v>Dolphin Dragons</v>
      </c>
      <c r="F16" s="75">
        <f>SpecMarks!F5</f>
        <v>104.50781020195478</v>
      </c>
      <c r="G16" s="66">
        <f>SpecMarks!G5</f>
        <v>5.552529353889066</v>
      </c>
      <c r="H16" s="67"/>
      <c r="I16" s="66">
        <f>SpecMarks!I5</f>
        <v>1.051956305319017</v>
      </c>
      <c r="J16" s="66">
        <f>SpecMarks!J5</f>
        <v>6.446029782381785</v>
      </c>
      <c r="K16" s="68"/>
      <c r="L16" s="66">
        <f>IF(SpecMarks!L5="","",SpecMarks!L5)</f>
        <v>7.67</v>
      </c>
      <c r="M16" s="66">
        <f>IF(SpecMarks!M5="","",SpecMarks!M5)</f>
        <v>5.17</v>
      </c>
      <c r="N16" s="66">
        <f>IF(SpecMarks!N5="","",SpecMarks!N5)</f>
        <v>5.83</v>
      </c>
      <c r="O16" s="66">
        <f>IF(SpecMarks!O5="","",SpecMarks!O5)</f>
        <v>6.22</v>
      </c>
      <c r="P16" s="76"/>
      <c r="Q16" s="43">
        <f>SpecMarks!Q5</f>
        <v>18.21855913627085</v>
      </c>
      <c r="S16" s="107" t="s">
        <v>99</v>
      </c>
      <c r="W16" s="110"/>
      <c r="X16" s="110"/>
      <c r="Y16" s="110"/>
      <c r="Z16" s="110"/>
      <c r="AA16" s="110"/>
    </row>
    <row r="17" spans="1:19" ht="12.75">
      <c r="A17" s="61">
        <f>IF(D17="","",ROW()-3)</f>
        <v>14</v>
      </c>
      <c r="B17" s="24">
        <v>18</v>
      </c>
      <c r="C17" s="118" t="s">
        <v>42</v>
      </c>
      <c r="D17" s="29" t="str">
        <f>IF(GKMarks!F21="","",GKMarks!D21)</f>
        <v>Weaver</v>
      </c>
      <c r="E17" s="11"/>
      <c r="F17" s="29">
        <f>GKMarks!F21</f>
        <v>98.0630144175923</v>
      </c>
      <c r="G17" s="43">
        <f>GKMarks!G21</f>
        <v>5.199220176822902</v>
      </c>
      <c r="H17" s="60"/>
      <c r="I17" s="43">
        <f>GKMarks!I21</f>
        <v>1.055438033878516</v>
      </c>
      <c r="J17" s="43">
        <f>GKMarks!J21</f>
        <v>7.044006516701861</v>
      </c>
      <c r="K17" s="54"/>
      <c r="L17" s="43">
        <f>IF(GKMarks!L21="","",GKMarks!L21)</f>
        <v>7.5</v>
      </c>
      <c r="M17" s="43">
        <f>IF(GKMarks!M21="","",GKMarks!M21)</f>
        <v>5</v>
      </c>
      <c r="N17" s="43">
        <f>IF(GKMarks!N21="","",GKMarks!N21)</f>
        <v>5</v>
      </c>
      <c r="O17" s="43">
        <f>IF(GKMarks!O21="","",GKMarks!O21)</f>
        <v>5.83</v>
      </c>
      <c r="P17" s="54"/>
      <c r="Q17" s="43">
        <f>GKMarks!Q21</f>
        <v>18.073226693524763</v>
      </c>
      <c r="R17" s="11"/>
      <c r="S17" s="119" t="s">
        <v>121</v>
      </c>
    </row>
    <row r="18" spans="1:27" ht="14.25">
      <c r="A18" s="63">
        <f>IF(D18="","",ROW()-3)</f>
        <v>15</v>
      </c>
      <c r="B18" s="65">
        <v>3</v>
      </c>
      <c r="C18" s="74" t="s">
        <v>50</v>
      </c>
      <c r="D18" s="29" t="str">
        <f>IF(SpecMarks!F6="","",SpecMarks!D6)</f>
        <v>Plough Horntails</v>
      </c>
      <c r="F18" s="75">
        <f>SpecMarks!F6</f>
        <v>95.3133498763124</v>
      </c>
      <c r="G18" s="66">
        <f>SpecMarks!G6</f>
        <v>2.45426274369092</v>
      </c>
      <c r="H18" s="67"/>
      <c r="I18" s="66">
        <f>SpecMarks!I6</f>
        <v>1.0069046597479772</v>
      </c>
      <c r="J18" s="66">
        <f>SpecMarks!J6</f>
        <v>9.527700151956026</v>
      </c>
      <c r="K18" s="68"/>
      <c r="L18" s="66">
        <f>IF(SpecMarks!L6="","",SpecMarks!L6)</f>
        <v>6.33</v>
      </c>
      <c r="M18" s="66">
        <f>IF(SpecMarks!M6="","",SpecMarks!M6)</f>
        <v>5.83</v>
      </c>
      <c r="N18" s="66">
        <f>IF(SpecMarks!N6="","",SpecMarks!N6)</f>
        <v>5.12</v>
      </c>
      <c r="O18" s="66">
        <f>IF(SpecMarks!O6="","",SpecMarks!O6)</f>
        <v>5.76</v>
      </c>
      <c r="P18" s="76"/>
      <c r="Q18" s="43">
        <f>SpecMarks!Q6</f>
        <v>17.741962895646946</v>
      </c>
      <c r="S18" s="108"/>
      <c r="W18" s="109"/>
      <c r="X18" s="109"/>
      <c r="Y18" s="109"/>
      <c r="Z18" s="109"/>
      <c r="AA18" s="109"/>
    </row>
    <row r="19" spans="1:27" ht="14.25">
      <c r="A19" s="63">
        <f>IF(D19="","",ROW()-3)</f>
        <v>16</v>
      </c>
      <c r="B19" s="65">
        <v>4</v>
      </c>
      <c r="C19" s="74" t="s">
        <v>50</v>
      </c>
      <c r="D19" s="29" t="str">
        <f>IF(SpecMarks!F7="","",SpecMarks!D7)</f>
        <v>Waters Green Rams</v>
      </c>
      <c r="F19" s="75">
        <f>SpecMarks!F7</f>
        <v>97.77184424121285</v>
      </c>
      <c r="G19" s="66">
        <f>SpecMarks!G7</f>
        <v>3.2827040803605816</v>
      </c>
      <c r="H19" s="67"/>
      <c r="I19" s="66">
        <f>SpecMarks!I7</f>
        <v>1.0170722460112076</v>
      </c>
      <c r="J19" s="66">
        <f>SpecMarks!J7</f>
        <v>8.832206149010462</v>
      </c>
      <c r="K19" s="68"/>
      <c r="L19" s="66">
        <f>IF(SpecMarks!L7="","",SpecMarks!L7)</f>
        <v>6.5</v>
      </c>
      <c r="M19" s="66">
        <f>IF(SpecMarks!M7="","",SpecMarks!M7)</f>
        <v>5.17</v>
      </c>
      <c r="N19" s="66">
        <f>IF(SpecMarks!N7="","",SpecMarks!N7)</f>
        <v>4.5</v>
      </c>
      <c r="O19" s="66">
        <f>IF(SpecMarks!O7="","",SpecMarks!O7)</f>
        <v>5.39</v>
      </c>
      <c r="P19" s="68"/>
      <c r="Q19" s="43">
        <f>SpecMarks!Q7</f>
        <v>17.504910229371042</v>
      </c>
      <c r="S19" s="107"/>
      <c r="W19" s="109"/>
      <c r="X19" s="109"/>
      <c r="Y19" s="109"/>
      <c r="Z19" s="109"/>
      <c r="AA19" s="109"/>
    </row>
    <row r="20" spans="1:19" ht="12.75">
      <c r="A20" s="63">
        <f>IF(D20="","",ROW()-3)</f>
        <v>17</v>
      </c>
      <c r="B20" s="65">
        <v>17</v>
      </c>
      <c r="C20" s="74" t="s">
        <v>42</v>
      </c>
      <c r="D20" s="29" t="str">
        <f>IF(GKMarks!F20="","",GKMarks!D20)</f>
        <v>Royal Oak</v>
      </c>
      <c r="F20" s="75">
        <f>GKMarks!F20</f>
        <v>91.70180100583093</v>
      </c>
      <c r="G20" s="66">
        <f>GKMarks!G20</f>
        <v>3.0302687144674705</v>
      </c>
      <c r="H20" s="67"/>
      <c r="I20" s="66">
        <f>GKMarks!I20</f>
        <v>1.0091612427745835</v>
      </c>
      <c r="J20" s="66">
        <f>GKMarks!J20</f>
        <v>9.51151633551933</v>
      </c>
      <c r="K20" s="68"/>
      <c r="L20" s="43">
        <f>IF(GKMarks!L20="","",GKMarks!L20)</f>
        <v>5.67</v>
      </c>
      <c r="M20" s="43">
        <f>IF(GKMarks!M20="","",GKMarks!M20)</f>
        <v>5.17</v>
      </c>
      <c r="N20" s="43">
        <f>IF(GKMarks!N20="","",GKMarks!N20)</f>
        <v>2.83</v>
      </c>
      <c r="O20" s="43">
        <f>IF(GKMarks!O20="","",GKMarks!O20)</f>
        <v>4.56</v>
      </c>
      <c r="P20" s="62"/>
      <c r="Q20" s="43">
        <f>GKMarks!Q20</f>
        <v>17.1017850499868</v>
      </c>
      <c r="S20" s="107" t="s">
        <v>120</v>
      </c>
    </row>
    <row r="21" spans="1:19" ht="12.75">
      <c r="A21" s="63">
        <f>IF(D21="","",ROW()-3)</f>
        <v>18</v>
      </c>
      <c r="B21" s="65">
        <v>15</v>
      </c>
      <c r="C21" s="74" t="s">
        <v>42</v>
      </c>
      <c r="D21" s="29" t="str">
        <f>IF(GKMarks!F18="","",GKMarks!D18)</f>
        <v>Waters Green Lemmings</v>
      </c>
      <c r="F21" s="75">
        <f>GKMarks!F18</f>
        <v>95.16897793868331</v>
      </c>
      <c r="G21" s="66">
        <f>GKMarks!G18</f>
        <v>4.212454878014674</v>
      </c>
      <c r="H21" s="67"/>
      <c r="I21" s="66">
        <f>GKMarks!I18</f>
        <v>1.0407319515133018</v>
      </c>
      <c r="J21" s="66">
        <f>GKMarks!J18</f>
        <v>7.828144780545766</v>
      </c>
      <c r="K21" s="68"/>
      <c r="L21" s="66">
        <f>IF(GKMarks!L18="","",GKMarks!L18)</f>
        <v>4.87</v>
      </c>
      <c r="M21" s="66">
        <f>IF(GKMarks!M18="","",GKMarks!M18)</f>
        <v>5</v>
      </c>
      <c r="N21" s="66">
        <f>IF(GKMarks!N18="","",GKMarks!N18)</f>
        <v>3.83</v>
      </c>
      <c r="O21" s="66">
        <f>IF(GKMarks!O18="","",GKMarks!O18)</f>
        <v>4.57</v>
      </c>
      <c r="P21" s="68"/>
      <c r="Q21" s="43">
        <f>GKMarks!Q18</f>
        <v>16.61059965856044</v>
      </c>
      <c r="S21" s="108">
        <v>12.7</v>
      </c>
    </row>
    <row r="22" spans="1:19" ht="12.75">
      <c r="A22" s="63">
        <f>IF(D22="","",ROW()-3)</f>
        <v>19</v>
      </c>
      <c r="B22" s="65">
        <v>7</v>
      </c>
      <c r="C22" s="74" t="s">
        <v>50</v>
      </c>
      <c r="D22" s="29" t="str">
        <f>IF(SpecMarks!F10="","",SpecMarks!D10)</f>
        <v>Ox-fford 'C'</v>
      </c>
      <c r="F22" s="75">
        <f>SpecMarks!F10</f>
        <v>94.32354595233951</v>
      </c>
      <c r="G22" s="66">
        <f>SpecMarks!G10</f>
        <v>2.1207275127284606</v>
      </c>
      <c r="H22" s="67"/>
      <c r="I22" s="66">
        <f>SpecMarks!I10</f>
        <v>1.0302054265103122</v>
      </c>
      <c r="J22" s="66">
        <f>SpecMarks!J10</f>
        <v>7.9338564286091895</v>
      </c>
      <c r="K22" s="68"/>
      <c r="L22" s="66">
        <f>IF(SpecMarks!L10="","",SpecMarks!L10)</f>
        <v>6.33</v>
      </c>
      <c r="M22" s="66">
        <f>IF(SpecMarks!M10="","",SpecMarks!M10)</f>
        <v>6.12</v>
      </c>
      <c r="N22" s="66">
        <f>IF(SpecMarks!N10="","",SpecMarks!N10)</f>
        <v>5.17</v>
      </c>
      <c r="O22" s="66">
        <f>IF(SpecMarks!O10="","",SpecMarks!O10)</f>
        <v>5.87</v>
      </c>
      <c r="P22" s="76"/>
      <c r="Q22" s="43">
        <f>SpecMarks!Q10</f>
        <v>15.924583941337652</v>
      </c>
      <c r="S22" s="107" t="s">
        <v>105</v>
      </c>
    </row>
    <row r="23" spans="1:19" ht="12.75">
      <c r="A23" s="63">
        <f>IF(D23="","",ROW()-3)</f>
        <v>20</v>
      </c>
      <c r="B23" s="65">
        <v>13</v>
      </c>
      <c r="C23" s="74" t="s">
        <v>50</v>
      </c>
      <c r="D23" s="29" t="str">
        <f>IF(SpecMarks!F16="","",SpecMarks!D16)</f>
        <v>Harrington Academicals</v>
      </c>
      <c r="F23" s="75">
        <f>SpecMarks!F16</f>
        <v>109.89532549484744</v>
      </c>
      <c r="G23" s="66">
        <f>SpecMarks!G16</f>
        <v>7.367965839851065</v>
      </c>
      <c r="H23" s="67"/>
      <c r="I23" s="66">
        <f>SpecMarks!I16</f>
        <v>1.1081323055728023</v>
      </c>
      <c r="J23" s="66">
        <f>SpecMarks!J16</f>
        <v>2.6034195232225246</v>
      </c>
      <c r="K23" s="68"/>
      <c r="L23" s="66">
        <f>IF(SpecMarks!L16="","",SpecMarks!L16)</f>
        <v>6.33</v>
      </c>
      <c r="M23" s="66">
        <f>IF(SpecMarks!M16="","",SpecMarks!M16)</f>
        <v>6.67</v>
      </c>
      <c r="N23" s="66">
        <f>IF(SpecMarks!N16="","",SpecMarks!N16)</f>
        <v>4.5</v>
      </c>
      <c r="O23" s="66">
        <f>IF(SpecMarks!O16="","",SpecMarks!O16)</f>
        <v>5.83</v>
      </c>
      <c r="P23" s="68"/>
      <c r="Q23" s="43">
        <f>SpecMarks!Q16</f>
        <v>15.80138536307359</v>
      </c>
      <c r="S23" s="107" t="s">
        <v>116</v>
      </c>
    </row>
    <row r="24" spans="1:19" ht="12.75">
      <c r="A24" s="63">
        <f>IF(D24="","",ROW()-3)</f>
        <v>21</v>
      </c>
      <c r="B24" s="65">
        <v>10</v>
      </c>
      <c r="C24" s="74" t="s">
        <v>42</v>
      </c>
      <c r="D24" s="29" t="str">
        <f>IF(GKMarks!F13="","",GKMarks!D13)</f>
        <v>Robin Hood</v>
      </c>
      <c r="F24" s="75">
        <f>GKMarks!F13</f>
        <v>96.73798897310141</v>
      </c>
      <c r="G24" s="66">
        <f>GKMarks!G13</f>
        <v>4.747432807109282</v>
      </c>
      <c r="H24" s="67"/>
      <c r="I24" s="66">
        <f>GKMarks!I13</f>
        <v>1.0544471765312218</v>
      </c>
      <c r="J24" s="66">
        <f>GKMarks!J13</f>
        <v>7.0968397010081175</v>
      </c>
      <c r="K24" s="68"/>
      <c r="L24" s="66">
        <f>IF(GKMarks!L13="","",GKMarks!L13)</f>
        <v>4</v>
      </c>
      <c r="M24" s="66">
        <f>IF(GKMarks!M13="","",GKMarks!M13)</f>
        <v>3</v>
      </c>
      <c r="N24" s="66">
        <f>IF(GKMarks!N13="","",GKMarks!N13)</f>
        <v>4.67</v>
      </c>
      <c r="O24" s="66">
        <f>IF(GKMarks!O13="","",GKMarks!O13)</f>
        <v>3.89</v>
      </c>
      <c r="P24" s="76"/>
      <c r="Q24" s="43">
        <f>GKMarks!Q13</f>
        <v>15.7342725081174</v>
      </c>
      <c r="S24" s="107" t="s">
        <v>110</v>
      </c>
    </row>
    <row r="25" spans="1:19" ht="12.75">
      <c r="A25" s="63">
        <f>IF(D25="","",ROW()-3)</f>
        <v>22</v>
      </c>
      <c r="B25" s="65">
        <v>10</v>
      </c>
      <c r="C25" s="74" t="s">
        <v>50</v>
      </c>
      <c r="D25" s="29" t="str">
        <f>IF(SpecMarks!F13="","",SpecMarks!D13)</f>
        <v>Nags Head</v>
      </c>
      <c r="F25" s="75">
        <f>SpecMarks!F13</f>
        <v>92.51552591759736</v>
      </c>
      <c r="G25" s="66">
        <f>SpecMarks!G13</f>
        <v>1.5114771700424101</v>
      </c>
      <c r="H25" s="67"/>
      <c r="I25" s="66">
        <f>SpecMarks!I13</f>
        <v>1.0222299034740006</v>
      </c>
      <c r="J25" s="66">
        <f>SpecMarks!J13</f>
        <v>8.479406601334903</v>
      </c>
      <c r="K25" s="68"/>
      <c r="L25" s="66">
        <f>IF(SpecMarks!L13="","",SpecMarks!L13)</f>
        <v>6.67</v>
      </c>
      <c r="M25" s="66">
        <f>IF(SpecMarks!M13="","",SpecMarks!M13)</f>
        <v>4.83</v>
      </c>
      <c r="N25" s="66">
        <f>IF(SpecMarks!N13="","",SpecMarks!N13)</f>
        <v>5</v>
      </c>
      <c r="O25" s="66">
        <f>IF(SpecMarks!O13="","",SpecMarks!O13)</f>
        <v>5.5</v>
      </c>
      <c r="P25" s="68"/>
      <c r="Q25" s="43">
        <f>SpecMarks!Q13</f>
        <v>15.490883771377312</v>
      </c>
      <c r="S25" s="107" t="s">
        <v>109</v>
      </c>
    </row>
    <row r="26" spans="1:19" ht="12.75">
      <c r="A26" s="63">
        <f>IF(D26="","",ROW()-3)</f>
        <v>23</v>
      </c>
      <c r="B26" s="65">
        <v>4</v>
      </c>
      <c r="C26" s="74" t="s">
        <v>42</v>
      </c>
      <c r="D26" s="29" t="str">
        <f>IF(GKMarks!F7="","",GKMarks!D7)</f>
        <v>Waters Green Rams</v>
      </c>
      <c r="F26" s="75">
        <f>GKMarks!F7</f>
        <v>106.10362156798871</v>
      </c>
      <c r="G26" s="66">
        <f>GKMarks!G7</f>
        <v>7.940786212767124</v>
      </c>
      <c r="H26" s="67"/>
      <c r="I26" s="66">
        <f>GKMarks!I7</f>
        <v>1.1452876728196972</v>
      </c>
      <c r="J26" s="66">
        <f>GKMarks!J7</f>
        <v>2.2531629639014037</v>
      </c>
      <c r="K26" s="68"/>
      <c r="L26" s="66">
        <f>IF(GKMarks!L7="","",GKMarks!L7)</f>
        <v>7</v>
      </c>
      <c r="M26" s="66">
        <f>IF(GKMarks!M7="","",GKMarks!M7)</f>
        <v>4.5</v>
      </c>
      <c r="N26" s="66">
        <f>IF(GKMarks!N7="","",GKMarks!N7)</f>
        <v>4.17</v>
      </c>
      <c r="O26" s="66">
        <f>IF(GKMarks!O7="","",GKMarks!O7)</f>
        <v>5.22</v>
      </c>
      <c r="P26" s="76"/>
      <c r="Q26" s="43">
        <f>GKMarks!Q7</f>
        <v>15.413949176668527</v>
      </c>
      <c r="S26" s="107" t="s">
        <v>100</v>
      </c>
    </row>
    <row r="27" spans="1:19" ht="12.75">
      <c r="A27" s="63">
        <f>IF(D27="","",ROW()-3)</f>
        <v>24</v>
      </c>
      <c r="B27" s="65">
        <v>8</v>
      </c>
      <c r="C27" s="74" t="s">
        <v>42</v>
      </c>
      <c r="D27" s="29" t="str">
        <f>IF(GKMarks!F11="","",GKMarks!D11)</f>
        <v>Chester Road Tavern</v>
      </c>
      <c r="F27" s="75">
        <f>GKMarks!F11</f>
        <v>100.85269721170603</v>
      </c>
      <c r="G27" s="66">
        <f>GKMarks!G11</f>
        <v>6.15040451605817</v>
      </c>
      <c r="H27" s="67"/>
      <c r="I27" s="66">
        <f>GKMarks!I11</f>
        <v>1.1224316060580617</v>
      </c>
      <c r="J27" s="66">
        <f>GKMarks!J11</f>
        <v>3.4718639111477367</v>
      </c>
      <c r="K27" s="68"/>
      <c r="L27" s="66">
        <f>IF(GKMarks!L11="","",GKMarks!L11)</f>
        <v>6.83</v>
      </c>
      <c r="M27" s="66">
        <f>IF(GKMarks!M11="","",GKMarks!M11)</f>
        <v>6</v>
      </c>
      <c r="N27" s="66">
        <f>IF(GKMarks!N11="","",GKMarks!N11)</f>
        <v>6.5</v>
      </c>
      <c r="O27" s="66">
        <f>IF(GKMarks!O11="","",GKMarks!O11)</f>
        <v>5.67</v>
      </c>
      <c r="P27" s="68"/>
      <c r="Q27" s="43">
        <f>GKMarks!Q11</f>
        <v>15.292268427205906</v>
      </c>
      <c r="S27" s="108">
        <v>13.96</v>
      </c>
    </row>
    <row r="28" spans="1:19" ht="12.75">
      <c r="A28" s="63">
        <f>IF(D28="","",ROW()-3)</f>
        <v>25</v>
      </c>
      <c r="B28" s="65">
        <v>5</v>
      </c>
      <c r="C28" s="74" t="s">
        <v>50</v>
      </c>
      <c r="D28" s="29" t="str">
        <f>IF(SpecMarks!F8="","",SpecMarks!D8)</f>
        <v>British Flag</v>
      </c>
      <c r="F28" s="75">
        <f>SpecMarks!F8</f>
        <v>104.42232496875309</v>
      </c>
      <c r="G28" s="66">
        <f>SpecMarks!G8</f>
        <v>5.523723308257965</v>
      </c>
      <c r="H28" s="67"/>
      <c r="I28" s="66">
        <f>SpecMarks!I8</f>
        <v>1.11318072126786</v>
      </c>
      <c r="J28" s="66">
        <f>SpecMarks!J8</f>
        <v>2.2580924466294916</v>
      </c>
      <c r="K28" s="68"/>
      <c r="L28" s="66">
        <f>IF(SpecMarks!L8="","",SpecMarks!L8)</f>
        <v>6.5</v>
      </c>
      <c r="M28" s="66">
        <f>IF(SpecMarks!M8="","",SpecMarks!M8)</f>
        <v>6.67</v>
      </c>
      <c r="N28" s="66">
        <f>IF(SpecMarks!N8="","",SpecMarks!N8)</f>
        <v>7</v>
      </c>
      <c r="O28" s="66">
        <f>IF(SpecMarks!O8="","",SpecMarks!O8)</f>
        <v>6.72</v>
      </c>
      <c r="P28" s="76"/>
      <c r="Q28" s="43">
        <f>SpecMarks!Q8</f>
        <v>14.501815754887456</v>
      </c>
      <c r="S28" s="107" t="s">
        <v>101</v>
      </c>
    </row>
    <row r="29" spans="1:19" ht="12.75">
      <c r="A29" s="61">
        <f>IF(D29="","",ROW()-3)</f>
        <v>26</v>
      </c>
      <c r="B29" s="24">
        <v>18</v>
      </c>
      <c r="C29" s="118" t="s">
        <v>50</v>
      </c>
      <c r="D29" s="29" t="str">
        <f>IF(SpecMarks!F21="","",SpecMarks!D21)</f>
        <v>Weaver</v>
      </c>
      <c r="E29" s="11"/>
      <c r="F29" s="29">
        <f>SpecMarks!F21</f>
        <v>89.88531666219217</v>
      </c>
      <c r="G29" s="43">
        <f>SpecMarks!G21</f>
        <v>0.6251728927669857</v>
      </c>
      <c r="H29" s="60"/>
      <c r="I29" s="43">
        <f>SpecMarks!I21</f>
        <v>1.0298299276145444</v>
      </c>
      <c r="J29" s="43">
        <f>SpecMarks!J21</f>
        <v>7.959541701726924</v>
      </c>
      <c r="K29" s="54"/>
      <c r="L29" s="43">
        <f>IF(SpecMarks!L21="","",SpecMarks!L21)</f>
        <v>7.17</v>
      </c>
      <c r="M29" s="43">
        <f>IF(SpecMarks!M21="","",SpecMarks!M21)</f>
        <v>4.83</v>
      </c>
      <c r="N29" s="43">
        <f>IF(SpecMarks!N21="","",SpecMarks!N21)</f>
        <v>4.67</v>
      </c>
      <c r="O29" s="43">
        <f>IF(SpecMarks!O21="","",SpecMarks!O21)</f>
        <v>5.56</v>
      </c>
      <c r="P29" s="54"/>
      <c r="Q29" s="43">
        <f>SpecMarks!Q21</f>
        <v>14.144714594493909</v>
      </c>
      <c r="R29" s="11"/>
      <c r="S29" s="119" t="s">
        <v>122</v>
      </c>
    </row>
    <row r="30" spans="1:19" ht="12.75">
      <c r="A30" s="63">
        <f>IF(D30="","",ROW()-3)</f>
        <v>27</v>
      </c>
      <c r="B30" s="65">
        <v>6</v>
      </c>
      <c r="C30" s="74" t="s">
        <v>42</v>
      </c>
      <c r="D30" s="29" t="str">
        <f>IF(GKMarks!F9="","",GKMarks!D9)</f>
        <v>Harrington 'B'</v>
      </c>
      <c r="F30" s="75">
        <f>GKMarks!F9</f>
        <v>97.74894789239121</v>
      </c>
      <c r="G30" s="66">
        <f>GKMarks!G9</f>
        <v>5.092134467695095</v>
      </c>
      <c r="H30" s="67"/>
      <c r="I30" s="66">
        <f>GKMarks!I9</f>
        <v>1.123297242267808</v>
      </c>
      <c r="J30" s="66">
        <f>GKMarks!J9</f>
        <v>3.4257076026371513</v>
      </c>
      <c r="K30" s="68"/>
      <c r="L30" s="66">
        <f>IF(GKMarks!L9="","",GKMarks!L9)</f>
        <v>6.12</v>
      </c>
      <c r="M30" s="66">
        <f>IF(GKMarks!M9="","",GKMarks!M9)</f>
        <v>4.5</v>
      </c>
      <c r="N30" s="66">
        <f>IF(GKMarks!N9="","",GKMarks!N9)</f>
        <v>5.33</v>
      </c>
      <c r="O30" s="66">
        <f>IF(GKMarks!O9="","",GKMarks!O9)</f>
        <v>5.32</v>
      </c>
      <c r="P30" s="76"/>
      <c r="Q30" s="43">
        <f>GKMarks!Q9</f>
        <v>13.837842070332247</v>
      </c>
      <c r="S30" s="107" t="s">
        <v>103</v>
      </c>
    </row>
    <row r="31" spans="1:19" ht="12.75">
      <c r="A31" s="63">
        <f>IF(D31="","",ROW()-3)</f>
        <v>28</v>
      </c>
      <c r="B31" s="65">
        <v>6</v>
      </c>
      <c r="C31" s="74" t="s">
        <v>50</v>
      </c>
      <c r="D31" s="29" t="str">
        <f>IF(SpecMarks!F9="","",SpecMarks!D9)</f>
        <v>Waters Green Lemmings</v>
      </c>
      <c r="F31" s="75">
        <f>SpecMarks!F9</f>
        <v>96.80488349993844</v>
      </c>
      <c r="G31" s="66">
        <f>SpecMarks!G9</f>
        <v>2.9568663398128647</v>
      </c>
      <c r="H31" s="67"/>
      <c r="I31" s="66">
        <f>SpecMarks!I9</f>
        <v>1.0753031819963919</v>
      </c>
      <c r="J31" s="66">
        <f>SpecMarks!J9</f>
        <v>4.849031999796482</v>
      </c>
      <c r="K31" s="68"/>
      <c r="L31" s="66">
        <f>IF(SpecMarks!L9="","",SpecMarks!L9)</f>
        <v>5.25</v>
      </c>
      <c r="M31" s="66">
        <f>IF(SpecMarks!M9="","",SpecMarks!M9)</f>
        <v>4.83</v>
      </c>
      <c r="N31" s="66">
        <f>IF(SpecMarks!N9="","",SpecMarks!N9)</f>
        <v>4.83</v>
      </c>
      <c r="O31" s="66">
        <f>IF(SpecMarks!O9="","",SpecMarks!O9)</f>
        <v>4.97</v>
      </c>
      <c r="P31" s="68"/>
      <c r="Q31" s="43">
        <f>SpecMarks!Q9</f>
        <v>12.775898339609347</v>
      </c>
      <c r="S31" s="107" t="s">
        <v>102</v>
      </c>
    </row>
    <row r="32" spans="1:19" ht="12.75">
      <c r="A32" s="63">
        <f>IF(D32="","",ROW()-3)</f>
        <v>29</v>
      </c>
      <c r="B32" s="65">
        <v>16</v>
      </c>
      <c r="C32" s="74" t="s">
        <v>42</v>
      </c>
      <c r="D32" s="29" t="str">
        <f>IF(GKMarks!F19="","",GKMarks!D19)</f>
        <v>Pack Horse Bowling Club</v>
      </c>
      <c r="F32" s="75">
        <f>GKMarks!F19</f>
        <v>100.28925911719182</v>
      </c>
      <c r="G32" s="66">
        <f>GKMarks!G19</f>
        <v>5.958291816807451</v>
      </c>
      <c r="H32" s="67"/>
      <c r="I32" s="66">
        <f>GKMarks!I19</f>
        <v>1.1875445064129888</v>
      </c>
      <c r="J32" s="66">
        <f>GKMarks!J19</f>
        <v>0</v>
      </c>
      <c r="K32" s="68"/>
      <c r="L32" s="66">
        <f>IF(GKMarks!L19="","",GKMarks!L19)</f>
        <v>6</v>
      </c>
      <c r="M32" s="66">
        <f>IF(GKMarks!M19="","",GKMarks!M19)</f>
        <v>5.87</v>
      </c>
      <c r="N32" s="66">
        <f>IF(GKMarks!N19="","",GKMarks!N19)</f>
        <v>6</v>
      </c>
      <c r="O32" s="66">
        <f>IF(GKMarks!O19="","",GKMarks!O19)</f>
        <v>5.96</v>
      </c>
      <c r="P32" s="76"/>
      <c r="Q32" s="43">
        <f>GKMarks!Q19</f>
        <v>11.91829181680745</v>
      </c>
      <c r="S32" s="107"/>
    </row>
    <row r="33" spans="1:19" ht="12.75">
      <c r="A33" s="63">
        <f>IF(D33="","",ROW()-3)</f>
        <v>30</v>
      </c>
      <c r="B33" s="65">
        <v>12</v>
      </c>
      <c r="C33" s="74" t="s">
        <v>50</v>
      </c>
      <c r="D33" s="29" t="str">
        <f>IF(SpecMarks!F15="","",SpecMarks!D15)</f>
        <v>Church House Bollington</v>
      </c>
      <c r="F33" s="75">
        <f>SpecMarks!F15</f>
        <v>89.49732755774771</v>
      </c>
      <c r="G33" s="66">
        <f>SpecMarks!G15</f>
        <v>0.4944318111976377</v>
      </c>
      <c r="H33" s="67"/>
      <c r="I33" s="66">
        <f>SpecMarks!I15</f>
        <v>1.054772683848932</v>
      </c>
      <c r="J33" s="66">
        <f>SpecMarks!J15</f>
        <v>6.253380875662984</v>
      </c>
      <c r="K33" s="68"/>
      <c r="L33" s="66">
        <f>IF(SpecMarks!L15="","",SpecMarks!L15)</f>
        <v>6.17</v>
      </c>
      <c r="M33" s="66">
        <f>IF(SpecMarks!M15="","",SpecMarks!M15)</f>
        <v>5</v>
      </c>
      <c r="N33" s="66">
        <f>IF(SpecMarks!N15="","",SpecMarks!N15)</f>
        <v>4.12</v>
      </c>
      <c r="O33" s="66">
        <f>IF(SpecMarks!O15="","",SpecMarks!O15)</f>
        <v>5.1</v>
      </c>
      <c r="P33" s="68"/>
      <c r="Q33" s="43">
        <f>SpecMarks!Q15</f>
        <v>11.847812686860621</v>
      </c>
      <c r="S33" s="107" t="s">
        <v>113</v>
      </c>
    </row>
    <row r="34" spans="1:19" ht="12.75">
      <c r="A34" s="63">
        <f>IF(D34="","",ROW()-3)</f>
        <v>31</v>
      </c>
      <c r="B34" s="65">
        <v>12</v>
      </c>
      <c r="C34" s="74" t="s">
        <v>42</v>
      </c>
      <c r="D34" s="29" t="str">
        <f>IF(GKMarks!F15="","",GKMarks!D15)</f>
        <v>Church House Bollington</v>
      </c>
      <c r="F34" s="75">
        <f>GKMarks!F15</f>
        <v>88.81626750240886</v>
      </c>
      <c r="G34" s="66">
        <f>GKMarks!G15</f>
        <v>2.046402633139139</v>
      </c>
      <c r="H34" s="67"/>
      <c r="I34" s="66">
        <f>GKMarks!I15</f>
        <v>1.0967777908763952</v>
      </c>
      <c r="J34" s="66">
        <f>GKMarks!J15</f>
        <v>4.839742697486308</v>
      </c>
      <c r="K34" s="68"/>
      <c r="L34" s="66">
        <f>IF(GKMarks!L15="","",GKMarks!L15)</f>
        <v>6.17</v>
      </c>
      <c r="M34" s="66">
        <f>IF(GKMarks!M15="","",GKMarks!M15)</f>
        <v>4.17</v>
      </c>
      <c r="N34" s="66">
        <f>IF(GKMarks!N15="","",GKMarks!N15)</f>
        <v>4.12</v>
      </c>
      <c r="O34" s="66">
        <f>IF(GKMarks!O15="","",GKMarks!O15)</f>
        <v>4.82</v>
      </c>
      <c r="P34" s="76"/>
      <c r="Q34" s="43">
        <f>GKMarks!Q15</f>
        <v>11.706145330625446</v>
      </c>
      <c r="S34" s="107" t="s">
        <v>114</v>
      </c>
    </row>
    <row r="35" spans="1:19" ht="12.75">
      <c r="A35" s="63">
        <f>IF(D35="","",ROW()-3)</f>
        <v>32</v>
      </c>
      <c r="B35" s="65">
        <v>15</v>
      </c>
      <c r="C35" s="74" t="s">
        <v>50</v>
      </c>
      <c r="D35" s="29" t="str">
        <f>IF(SpecMarks!F18="","",SpecMarks!D18)</f>
        <v>Harrington 'B'</v>
      </c>
      <c r="F35" s="75">
        <f>SpecMarks!F18</f>
        <v>97.37816651707938</v>
      </c>
      <c r="G35" s="66">
        <f>SpecMarks!G18</f>
        <v>3.150046098851884</v>
      </c>
      <c r="H35" s="67"/>
      <c r="I35" s="66">
        <f>SpecMarks!I18</f>
        <v>1.1252124091209508</v>
      </c>
      <c r="J35" s="66">
        <f>SpecMarks!J18</f>
        <v>1.4350881926701065</v>
      </c>
      <c r="K35" s="68"/>
      <c r="L35" s="66">
        <f>IF(SpecMarks!L18="","",SpecMarks!L18)</f>
        <v>6.5</v>
      </c>
      <c r="M35" s="66">
        <f>IF(SpecMarks!M18="","",SpecMarks!M18)</f>
        <v>5.17</v>
      </c>
      <c r="N35" s="66">
        <f>IF(SpecMarks!N18="","",SpecMarks!N18)</f>
        <v>4.83</v>
      </c>
      <c r="O35" s="66">
        <f>IF(SpecMarks!O18="","",SpecMarks!O18)</f>
        <v>5.5</v>
      </c>
      <c r="P35" s="68"/>
      <c r="Q35" s="43">
        <f>SpecMarks!Q18</f>
        <v>10.08513429152199</v>
      </c>
      <c r="S35" s="107" t="s">
        <v>119</v>
      </c>
    </row>
    <row r="36" spans="1:19" ht="12.75">
      <c r="A36" s="63">
        <f>IF(D36="","",ROW()-3)</f>
        <v>33</v>
      </c>
      <c r="B36" s="65">
        <v>11</v>
      </c>
      <c r="C36" s="74" t="s">
        <v>50</v>
      </c>
      <c r="D36" s="29" t="str">
        <f>IF(SpecMarks!F14="","",SpecMarks!D14)</f>
        <v>Sutton Mutton</v>
      </c>
      <c r="F36" s="75">
        <f>SpecMarks!F14</f>
        <v>88.03004463999343</v>
      </c>
      <c r="G36" s="66">
        <f>SpecMarks!G14</f>
        <v>0</v>
      </c>
      <c r="H36" s="67"/>
      <c r="I36" s="66">
        <f>SpecMarks!I14</f>
        <v>1.0666185283889484</v>
      </c>
      <c r="J36" s="66">
        <f>SpecMarks!J14</f>
        <v>5.443088872810647</v>
      </c>
      <c r="K36" s="68"/>
      <c r="L36" s="66">
        <f>IF(SpecMarks!L14="","",SpecMarks!L14)</f>
        <v>2.5</v>
      </c>
      <c r="M36" s="66">
        <f>IF(SpecMarks!M14="","",SpecMarks!M14)</f>
        <v>4</v>
      </c>
      <c r="N36" s="66">
        <f>IF(SpecMarks!N14="","",SpecMarks!N14)</f>
        <v>3</v>
      </c>
      <c r="O36" s="66">
        <f>IF(SpecMarks!O14="","",SpecMarks!O14)</f>
        <v>3.17</v>
      </c>
      <c r="P36" s="76"/>
      <c r="Q36" s="43">
        <f>SpecMarks!Q14</f>
        <v>8.613088872810646</v>
      </c>
      <c r="S36" s="107" t="s">
        <v>111</v>
      </c>
    </row>
    <row r="37" spans="1:19" ht="12.75">
      <c r="A37" s="63">
        <f>IF(D37="","",ROW()-3)</f>
        <v>34</v>
      </c>
      <c r="B37" s="65">
        <v>17</v>
      </c>
      <c r="C37" s="74" t="s">
        <v>50</v>
      </c>
      <c r="D37" s="29" t="str">
        <f>IF(SpecMarks!F20="","",SpecMarks!D20)</f>
        <v>Royal Oak</v>
      </c>
      <c r="F37" s="75">
        <f>SpecMarks!F20</f>
        <v>89.06985491556642</v>
      </c>
      <c r="G37" s="66">
        <f>SpecMarks!G20</f>
        <v>0.3503859219190927</v>
      </c>
      <c r="H37" s="67"/>
      <c r="I37" s="66">
        <f>SpecMarks!I20</f>
        <v>1.0913448470842815</v>
      </c>
      <c r="J37" s="66">
        <f>SpecMarks!J20</f>
        <v>3.751733036498217</v>
      </c>
      <c r="K37" s="68"/>
      <c r="L37" s="66">
        <f>IF(SpecMarks!L20="","",SpecMarks!L20)</f>
        <v>5.17</v>
      </c>
      <c r="M37" s="66">
        <f>IF(SpecMarks!M20="","",SpecMarks!M20)</f>
        <v>5.33</v>
      </c>
      <c r="N37" s="66">
        <f>IF(SpecMarks!N20="","",SpecMarks!N20)</f>
        <v>2.5</v>
      </c>
      <c r="O37" s="66">
        <f>IF(SpecMarks!O20="","",SpecMarks!O20)</f>
        <v>4.33</v>
      </c>
      <c r="P37" s="68"/>
      <c r="Q37" s="43">
        <f>SpecMarks!Q20</f>
        <v>8.432118958417309</v>
      </c>
      <c r="S37" s="108"/>
    </row>
    <row r="38" spans="1:19" ht="12.75">
      <c r="A38" s="63">
        <f>IF(D38="","",ROW()-3)</f>
        <v>35</v>
      </c>
      <c r="B38" s="65">
        <v>11</v>
      </c>
      <c r="C38" s="74" t="s">
        <v>42</v>
      </c>
      <c r="D38" s="29" t="str">
        <f>IF(GKMarks!F14="","",GKMarks!D14)</f>
        <v>Brewers Arms</v>
      </c>
      <c r="F38" s="75">
        <f>GKMarks!F14</f>
        <v>82.81447165693999</v>
      </c>
      <c r="G38" s="66">
        <f>GKMarks!G14</f>
        <v>0</v>
      </c>
      <c r="H38" s="67"/>
      <c r="I38" s="66">
        <f>GKMarks!I14</f>
        <v>1.1095054829392224</v>
      </c>
      <c r="J38" s="66">
        <f>GKMarks!J14</f>
        <v>4.161093543412994</v>
      </c>
      <c r="K38" s="68"/>
      <c r="L38" s="66">
        <f>IF(GKMarks!L14="","",GKMarks!L14)</f>
        <v>3.17</v>
      </c>
      <c r="M38" s="66">
        <f>IF(GKMarks!M14="","",GKMarks!M14)</f>
        <v>4</v>
      </c>
      <c r="N38" s="66">
        <f>IF(GKMarks!N14="","",GKMarks!N14)</f>
        <v>4.5</v>
      </c>
      <c r="O38" s="66">
        <f>IF(GKMarks!O14="","",GKMarks!O14)</f>
        <v>3.89</v>
      </c>
      <c r="P38" s="76"/>
      <c r="Q38" s="43">
        <f>GKMarks!Q14</f>
        <v>8.051093543412994</v>
      </c>
      <c r="S38" s="107" t="s">
        <v>112</v>
      </c>
    </row>
    <row r="39" spans="1:19" ht="12.75">
      <c r="A39" s="63">
        <f>IF(D39="","",ROW()-3)</f>
        <v>36</v>
      </c>
      <c r="B39" s="65">
        <v>14</v>
      </c>
      <c r="C39" s="74" t="s">
        <v>50</v>
      </c>
      <c r="D39" s="29" t="str">
        <f>IF(SpecMarks!F17="","",SpecMarks!D17)</f>
        <v>Dolphin</v>
      </c>
      <c r="F39" s="75">
        <f>SpecMarks!F17</f>
        <v>95.26175941448646</v>
      </c>
      <c r="G39" s="66">
        <f>SpecMarks!G17</f>
        <v>2.436878253506735</v>
      </c>
      <c r="H39" s="67"/>
      <c r="I39" s="66">
        <f>SpecMarks!I17</f>
        <v>1.1461922923874048</v>
      </c>
      <c r="J39" s="66">
        <f>SpecMarks!J17</f>
        <v>0</v>
      </c>
      <c r="K39" s="68"/>
      <c r="L39" s="66">
        <f>IF(SpecMarks!L17="","",SpecMarks!L17)</f>
        <v>7</v>
      </c>
      <c r="M39" s="66">
        <f>IF(SpecMarks!M17="","",SpecMarks!M17)</f>
        <v>5</v>
      </c>
      <c r="N39" s="66">
        <f>IF(SpecMarks!N17="","",SpecMarks!N17)</f>
        <v>3.67</v>
      </c>
      <c r="O39" s="66">
        <f>IF(SpecMarks!O17="","",SpecMarks!O17)</f>
        <v>5.22</v>
      </c>
      <c r="P39" s="68"/>
      <c r="Q39" s="43">
        <f>SpecMarks!Q17</f>
        <v>7.656878253506735</v>
      </c>
      <c r="S39" s="107" t="s">
        <v>117</v>
      </c>
    </row>
    <row r="42" spans="4:9" ht="12.75">
      <c r="D42" s="14" t="s">
        <v>33</v>
      </c>
      <c r="F42" s="82" t="s">
        <v>61</v>
      </c>
      <c r="I42" s="14"/>
    </row>
    <row r="43" spans="6:10" ht="12.75">
      <c r="F43" s="82"/>
      <c r="I43" s="14"/>
      <c r="J43" s="14" t="s">
        <v>48</v>
      </c>
    </row>
    <row r="44" spans="4:6" ht="12.75">
      <c r="D44" s="14" t="s">
        <v>34</v>
      </c>
      <c r="F44" s="82" t="s">
        <v>60</v>
      </c>
    </row>
  </sheetData>
  <sheetProtection/>
  <printOptions/>
  <pageMargins left="0.7480314960629921" right="0.7480314960629921" top="0.984251968503937" bottom="0.984251968503937" header="0.5118110236220472" footer="0.5118110236220472"/>
  <pageSetup fitToHeight="1" fitToWidth="1" horizontalDpi="300" verticalDpi="300" orientation="landscape" paperSize="9" scale="82" r:id="rId1"/>
  <headerFooter alignWithMargins="0">
    <oddHeader>&amp;LMacclesfield Quiz League&amp;C20018-19 season&amp;RMarks for all questions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A1">
      <selection activeCell="O20" sqref="O20"/>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0" customWidth="1"/>
    <col min="6" max="6" width="17.8515625" style="9" customWidth="1"/>
    <col min="7" max="7" width="8.8515625" style="0" customWidth="1"/>
    <col min="8" max="8" width="3.7109375" style="0" customWidth="1"/>
    <col min="9" max="9" width="10.421875" style="10" customWidth="1"/>
    <col min="11" max="11" width="3.7109375" style="0" customWidth="1"/>
    <col min="12" max="14" width="5.7109375" style="0" customWidth="1"/>
    <col min="15" max="15" width="6.7109375" style="0" customWidth="1"/>
    <col min="16" max="16" width="3.7109375" style="0" customWidth="1"/>
    <col min="17" max="17" width="7.421875" style="0" customWidth="1"/>
    <col min="18" max="18" width="8.28125" style="0" customWidth="1"/>
    <col min="19" max="31" width="4.7109375" style="0" customWidth="1"/>
    <col min="33" max="33" width="9.140625" style="9" customWidth="1"/>
  </cols>
  <sheetData>
    <row r="1" ht="12.75">
      <c r="A1" t="s">
        <v>68</v>
      </c>
    </row>
    <row r="2" spans="2:17" ht="12.75">
      <c r="B2" s="14"/>
      <c r="C2" s="14"/>
      <c r="D2" s="14"/>
      <c r="E2" s="14"/>
      <c r="G2" s="42" t="s">
        <v>27</v>
      </c>
      <c r="H2" s="53"/>
      <c r="J2" s="44" t="s">
        <v>28</v>
      </c>
      <c r="K2" s="57"/>
      <c r="L2" s="37" t="s">
        <v>30</v>
      </c>
      <c r="M2" s="38"/>
      <c r="N2" s="38"/>
      <c r="O2" s="39"/>
      <c r="P2" s="63"/>
      <c r="Q2" s="40" t="s">
        <v>31</v>
      </c>
    </row>
    <row r="3" spans="2:17" ht="12.75">
      <c r="B3" s="27" t="s">
        <v>24</v>
      </c>
      <c r="C3" s="41"/>
      <c r="D3" s="24" t="s">
        <v>39</v>
      </c>
      <c r="E3" s="41"/>
      <c r="F3" s="42" t="s">
        <v>29</v>
      </c>
      <c r="G3" s="24"/>
      <c r="H3" s="59"/>
      <c r="I3" s="64" t="s">
        <v>32</v>
      </c>
      <c r="J3" s="24"/>
      <c r="K3" s="41"/>
      <c r="L3" s="44" t="s">
        <v>2</v>
      </c>
      <c r="M3" s="44" t="s">
        <v>3</v>
      </c>
      <c r="N3" s="44" t="s">
        <v>4</v>
      </c>
      <c r="O3" s="44" t="s">
        <v>8</v>
      </c>
      <c r="P3" s="61"/>
      <c r="Q3" s="1"/>
    </row>
    <row r="4" spans="2:17" ht="12.75">
      <c r="B4" s="3">
        <v>1</v>
      </c>
      <c r="C4" s="4"/>
      <c r="D4" s="58" t="s">
        <v>83</v>
      </c>
      <c r="F4" s="58">
        <f>SpecAverages!C$35</f>
        <v>117.70618773038538</v>
      </c>
      <c r="G4" s="43">
        <f>IF(F4="","",((F4-F$26)/F$27)*10)</f>
        <v>10</v>
      </c>
      <c r="H4" s="60"/>
      <c r="I4" s="45">
        <f>SpecAverages!C$36</f>
        <v>1.0501460254301935</v>
      </c>
      <c r="J4" s="43">
        <f>IF(I4="","",(1-(I4-1)/(I$26-1))*10)</f>
        <v>6.569858464404663</v>
      </c>
      <c r="K4" s="54"/>
      <c r="L4" s="45">
        <v>7.5</v>
      </c>
      <c r="M4" s="45">
        <v>6.83</v>
      </c>
      <c r="N4" s="45">
        <v>7.17</v>
      </c>
      <c r="O4" s="43">
        <v>7.17</v>
      </c>
      <c r="P4" s="62"/>
      <c r="Q4" s="36">
        <f>IF(G4="","",G4+J4+O4)</f>
        <v>23.739858464404662</v>
      </c>
    </row>
    <row r="5" spans="2:17" ht="12.75">
      <c r="B5" s="3">
        <v>2</v>
      </c>
      <c r="C5" s="4"/>
      <c r="D5" s="58" t="s">
        <v>81</v>
      </c>
      <c r="F5" s="58">
        <f>SpecAverages!E$35</f>
        <v>104.50781020195478</v>
      </c>
      <c r="G5" s="43">
        <f aca="true" t="shared" si="0" ref="G5:G21">IF(F5="","",((F5-F$26)/F$27)*10)</f>
        <v>5.552529353889066</v>
      </c>
      <c r="H5" s="60"/>
      <c r="I5" s="45">
        <f>SpecAverages!E36</f>
        <v>1.051956305319017</v>
      </c>
      <c r="J5" s="43">
        <f aca="true" t="shared" si="1" ref="J5:J21">IF(I5="","",(1-(I5-1)/(I$26-1))*10)</f>
        <v>6.446029782381785</v>
      </c>
      <c r="K5" s="54"/>
      <c r="L5" s="66">
        <v>7.67</v>
      </c>
      <c r="M5" s="66">
        <v>5.17</v>
      </c>
      <c r="N5" s="66">
        <v>5.83</v>
      </c>
      <c r="O5" s="43">
        <v>6.22</v>
      </c>
      <c r="P5" s="76"/>
      <c r="Q5" s="36">
        <f>IF(G5="","",G5+J5+O5)</f>
        <v>18.21855913627085</v>
      </c>
    </row>
    <row r="6" spans="2:17" ht="12.75">
      <c r="B6" s="3">
        <v>3</v>
      </c>
      <c r="C6" s="4"/>
      <c r="D6" s="58" t="s">
        <v>90</v>
      </c>
      <c r="F6" s="58">
        <f>SpecAverages!G$35</f>
        <v>95.3133498763124</v>
      </c>
      <c r="G6" s="43">
        <f t="shared" si="0"/>
        <v>2.45426274369092</v>
      </c>
      <c r="H6" s="60"/>
      <c r="I6" s="45">
        <f>SpecAverages!G$36</f>
        <v>1.0069046597479772</v>
      </c>
      <c r="J6" s="43">
        <f t="shared" si="1"/>
        <v>9.527700151956026</v>
      </c>
      <c r="K6" s="54"/>
      <c r="L6" s="45">
        <v>6.33</v>
      </c>
      <c r="M6" s="45">
        <v>5.83</v>
      </c>
      <c r="N6" s="45">
        <v>5.12</v>
      </c>
      <c r="O6" s="43">
        <v>5.76</v>
      </c>
      <c r="P6" s="62"/>
      <c r="Q6" s="36">
        <f aca="true" t="shared" si="2" ref="Q6:Q21">IF(G6="","",G6+J6+O6)</f>
        <v>17.741962895646946</v>
      </c>
    </row>
    <row r="7" spans="2:17" ht="12.75">
      <c r="B7" s="3">
        <v>4</v>
      </c>
      <c r="C7" s="4"/>
      <c r="D7" s="58" t="s">
        <v>78</v>
      </c>
      <c r="F7" s="58">
        <f>SpecAverages!I$35</f>
        <v>97.77184424121285</v>
      </c>
      <c r="G7" s="43">
        <f t="shared" si="0"/>
        <v>3.2827040803605816</v>
      </c>
      <c r="H7" s="60"/>
      <c r="I7" s="45">
        <f>SpecAverages!I$36</f>
        <v>1.0170722460112076</v>
      </c>
      <c r="J7" s="43">
        <f t="shared" si="1"/>
        <v>8.832206149010462</v>
      </c>
      <c r="K7" s="54"/>
      <c r="L7" s="45">
        <v>6.5</v>
      </c>
      <c r="M7" s="45">
        <v>5.17</v>
      </c>
      <c r="N7" s="45">
        <v>4.5</v>
      </c>
      <c r="O7" s="43">
        <v>5.39</v>
      </c>
      <c r="P7" s="62"/>
      <c r="Q7" s="36">
        <f t="shared" si="2"/>
        <v>17.504910229371042</v>
      </c>
    </row>
    <row r="8" spans="2:17" ht="12.75">
      <c r="B8" s="3">
        <v>5</v>
      </c>
      <c r="C8" s="4"/>
      <c r="D8" s="58" t="s">
        <v>85</v>
      </c>
      <c r="F8" s="58">
        <f>SpecAverages!K$35</f>
        <v>104.42232496875309</v>
      </c>
      <c r="G8" s="43">
        <f t="shared" si="0"/>
        <v>5.523723308257965</v>
      </c>
      <c r="H8" s="60"/>
      <c r="I8" s="45">
        <f>SpecAverages!K$36</f>
        <v>1.11318072126786</v>
      </c>
      <c r="J8" s="43">
        <f t="shared" si="1"/>
        <v>2.2580924466294916</v>
      </c>
      <c r="K8" s="54"/>
      <c r="L8" s="45">
        <v>6.5</v>
      </c>
      <c r="M8" s="45">
        <v>6.67</v>
      </c>
      <c r="N8" s="45">
        <v>7</v>
      </c>
      <c r="O8" s="43">
        <v>6.72</v>
      </c>
      <c r="P8" s="62"/>
      <c r="Q8" s="36">
        <f t="shared" si="2"/>
        <v>14.501815754887456</v>
      </c>
    </row>
    <row r="9" spans="2:17" ht="12.75">
      <c r="B9" s="3">
        <v>6</v>
      </c>
      <c r="C9" s="4"/>
      <c r="D9" s="58" t="s">
        <v>87</v>
      </c>
      <c r="F9" s="58">
        <f>SpecAverages!M$35</f>
        <v>96.80488349993844</v>
      </c>
      <c r="G9" s="43">
        <f t="shared" si="0"/>
        <v>2.9568663398128647</v>
      </c>
      <c r="H9" s="60"/>
      <c r="I9" s="45">
        <f>SpecAverages!M$36</f>
        <v>1.0753031819963919</v>
      </c>
      <c r="J9" s="43">
        <f t="shared" si="1"/>
        <v>4.849031999796482</v>
      </c>
      <c r="K9" s="54"/>
      <c r="L9" s="45">
        <v>5.25</v>
      </c>
      <c r="M9" s="45">
        <v>4.83</v>
      </c>
      <c r="N9" s="45">
        <v>4.83</v>
      </c>
      <c r="O9" s="43">
        <v>4.97</v>
      </c>
      <c r="P9" s="62"/>
      <c r="Q9" s="36">
        <f t="shared" si="2"/>
        <v>12.775898339609347</v>
      </c>
    </row>
    <row r="10" spans="2:17" ht="12.75">
      <c r="B10" s="3">
        <v>7</v>
      </c>
      <c r="C10" s="4"/>
      <c r="D10" s="58" t="s">
        <v>84</v>
      </c>
      <c r="F10" s="58">
        <f>SpecAverages!O$35</f>
        <v>94.32354595233951</v>
      </c>
      <c r="G10" s="43">
        <f t="shared" si="0"/>
        <v>2.1207275127284606</v>
      </c>
      <c r="H10" s="60"/>
      <c r="I10" s="45">
        <f>SpecAverages!O$36</f>
        <v>1.0302054265103122</v>
      </c>
      <c r="J10" s="43">
        <f t="shared" si="1"/>
        <v>7.9338564286091895</v>
      </c>
      <c r="K10" s="54"/>
      <c r="L10" s="45">
        <v>6.33</v>
      </c>
      <c r="M10" s="45">
        <v>6.12</v>
      </c>
      <c r="N10" s="45">
        <v>5.17</v>
      </c>
      <c r="O10" s="43">
        <v>5.87</v>
      </c>
      <c r="P10" s="62"/>
      <c r="Q10" s="36">
        <f t="shared" si="2"/>
        <v>15.924583941337652</v>
      </c>
    </row>
    <row r="11" spans="2:17" ht="12.75">
      <c r="B11" s="3">
        <v>8</v>
      </c>
      <c r="C11" s="4"/>
      <c r="D11" s="58" t="s">
        <v>89</v>
      </c>
      <c r="F11" s="58">
        <f>SpecAverages!Q$35</f>
        <v>109.32441386254052</v>
      </c>
      <c r="G11" s="43">
        <f t="shared" si="0"/>
        <v>7.17558516876185</v>
      </c>
      <c r="H11" s="60"/>
      <c r="I11" s="45">
        <f>SpecAverages!Q$36</f>
        <v>1.036845909251359</v>
      </c>
      <c r="J11" s="43">
        <f t="shared" si="1"/>
        <v>7.479627095953961</v>
      </c>
      <c r="K11" s="54"/>
      <c r="L11" s="45">
        <v>7.17</v>
      </c>
      <c r="M11" s="45">
        <v>7.83</v>
      </c>
      <c r="N11" s="45">
        <v>5.17</v>
      </c>
      <c r="O11" s="43">
        <v>6.72</v>
      </c>
      <c r="P11" s="62"/>
      <c r="Q11" s="36">
        <f t="shared" si="2"/>
        <v>21.37521226471581</v>
      </c>
    </row>
    <row r="12" spans="2:17" ht="12.75">
      <c r="B12" s="3">
        <v>9</v>
      </c>
      <c r="C12" s="4"/>
      <c r="D12" s="58" t="s">
        <v>74</v>
      </c>
      <c r="F12" s="58">
        <f>SpecAverages!S$35</f>
        <v>117.52470153773055</v>
      </c>
      <c r="G12" s="43">
        <f t="shared" si="0"/>
        <v>9.938844413810099</v>
      </c>
      <c r="H12" s="60"/>
      <c r="I12" s="45">
        <f>SpecAverages!S$36</f>
        <v>1.124246178351326</v>
      </c>
      <c r="J12" s="43">
        <f t="shared" si="1"/>
        <v>1.5011813330023127</v>
      </c>
      <c r="K12" s="54"/>
      <c r="L12" s="45">
        <v>7.5</v>
      </c>
      <c r="M12" s="45">
        <v>6.5</v>
      </c>
      <c r="N12" s="45">
        <v>7</v>
      </c>
      <c r="O12" s="43">
        <v>7</v>
      </c>
      <c r="P12" s="62"/>
      <c r="Q12" s="36">
        <f t="shared" si="2"/>
        <v>18.44002574681241</v>
      </c>
    </row>
    <row r="13" spans="2:17" ht="12.75">
      <c r="B13" s="3">
        <v>10</v>
      </c>
      <c r="C13" s="4"/>
      <c r="D13" s="58" t="s">
        <v>88</v>
      </c>
      <c r="F13" s="58">
        <f>SpecAverages!U$35</f>
        <v>92.51552591759736</v>
      </c>
      <c r="G13" s="43">
        <f t="shared" si="0"/>
        <v>1.5114771700424101</v>
      </c>
      <c r="H13" s="60"/>
      <c r="I13" s="45">
        <f>SpecAverages!U$36</f>
        <v>1.0222299034740006</v>
      </c>
      <c r="J13" s="43">
        <f t="shared" si="1"/>
        <v>8.479406601334903</v>
      </c>
      <c r="K13" s="54"/>
      <c r="L13" s="45">
        <v>6.67</v>
      </c>
      <c r="M13" s="45">
        <v>4.83</v>
      </c>
      <c r="N13" s="45">
        <v>5</v>
      </c>
      <c r="O13" s="43">
        <v>5.5</v>
      </c>
      <c r="P13" s="62"/>
      <c r="Q13" s="36">
        <f t="shared" si="2"/>
        <v>15.490883771377312</v>
      </c>
    </row>
    <row r="14" spans="2:17" ht="12.75">
      <c r="B14" s="3">
        <v>11</v>
      </c>
      <c r="C14" s="4"/>
      <c r="D14" s="58" t="s">
        <v>92</v>
      </c>
      <c r="F14" s="58">
        <f>SpecAverages!W$35</f>
        <v>88.03004463999343</v>
      </c>
      <c r="G14" s="43">
        <f t="shared" si="0"/>
        <v>0</v>
      </c>
      <c r="H14" s="60"/>
      <c r="I14" s="45">
        <f>SpecAverages!W$36</f>
        <v>1.0666185283889484</v>
      </c>
      <c r="J14" s="43">
        <f t="shared" si="1"/>
        <v>5.443088872810647</v>
      </c>
      <c r="K14" s="54"/>
      <c r="L14" s="45">
        <v>2.5</v>
      </c>
      <c r="M14" s="45">
        <v>4</v>
      </c>
      <c r="N14" s="45">
        <v>3</v>
      </c>
      <c r="O14" s="43">
        <v>3.17</v>
      </c>
      <c r="P14" s="62"/>
      <c r="Q14" s="36">
        <f t="shared" si="2"/>
        <v>8.613088872810646</v>
      </c>
    </row>
    <row r="15" spans="2:17" ht="12.75">
      <c r="B15" s="3">
        <v>12</v>
      </c>
      <c r="C15" s="4"/>
      <c r="D15" s="58" t="s">
        <v>79</v>
      </c>
      <c r="F15" s="58">
        <f>SpecAverages!Y$35</f>
        <v>89.49732755774771</v>
      </c>
      <c r="G15" s="43">
        <f t="shared" si="0"/>
        <v>0.4944318111976377</v>
      </c>
      <c r="H15" s="60"/>
      <c r="I15" s="45">
        <f>SpecAverages!Y$36</f>
        <v>1.054772683848932</v>
      </c>
      <c r="J15" s="43">
        <f t="shared" si="1"/>
        <v>6.253380875662984</v>
      </c>
      <c r="K15" s="54"/>
      <c r="L15" s="45">
        <v>6.17</v>
      </c>
      <c r="M15" s="45">
        <v>5</v>
      </c>
      <c r="N15" s="45">
        <v>4.12</v>
      </c>
      <c r="O15" s="43">
        <v>5.1</v>
      </c>
      <c r="P15" s="62"/>
      <c r="Q15" s="36">
        <f t="shared" si="2"/>
        <v>11.847812686860621</v>
      </c>
    </row>
    <row r="16" spans="2:17" ht="12.75">
      <c r="B16" s="3">
        <v>13</v>
      </c>
      <c r="C16" s="4"/>
      <c r="D16" s="58" t="s">
        <v>86</v>
      </c>
      <c r="F16" s="58">
        <f>SpecAverages!AA$35</f>
        <v>109.89532549484744</v>
      </c>
      <c r="G16" s="43">
        <f t="shared" si="0"/>
        <v>7.367965839851065</v>
      </c>
      <c r="H16" s="60"/>
      <c r="I16" s="45">
        <f>SpecAverages!AA$36</f>
        <v>1.1081323055728023</v>
      </c>
      <c r="J16" s="43">
        <f t="shared" si="1"/>
        <v>2.6034195232225246</v>
      </c>
      <c r="K16" s="54"/>
      <c r="L16" s="45">
        <v>6.33</v>
      </c>
      <c r="M16" s="45">
        <v>6.67</v>
      </c>
      <c r="N16" s="45">
        <v>4.5</v>
      </c>
      <c r="O16" s="43">
        <v>5.83</v>
      </c>
      <c r="P16" s="62"/>
      <c r="Q16" s="36">
        <f t="shared" si="2"/>
        <v>15.80138536307359</v>
      </c>
    </row>
    <row r="17" spans="2:17" ht="12.75">
      <c r="B17" s="3">
        <v>14</v>
      </c>
      <c r="C17" s="4"/>
      <c r="D17" s="58" t="s">
        <v>80</v>
      </c>
      <c r="F17" s="58">
        <f>SpecAverages!AC$35</f>
        <v>95.26175941448646</v>
      </c>
      <c r="G17" s="43">
        <f t="shared" si="0"/>
        <v>2.436878253506735</v>
      </c>
      <c r="H17" s="60"/>
      <c r="I17" s="45">
        <f>SpecAverages!AC$36</f>
        <v>1.1461922923874048</v>
      </c>
      <c r="J17" s="43">
        <f t="shared" si="1"/>
        <v>0</v>
      </c>
      <c r="K17" s="54"/>
      <c r="L17" s="45">
        <v>7</v>
      </c>
      <c r="M17" s="45">
        <v>5</v>
      </c>
      <c r="N17" s="3">
        <v>3.67</v>
      </c>
      <c r="O17" s="43">
        <v>5.22</v>
      </c>
      <c r="P17" s="62"/>
      <c r="Q17" s="36">
        <f t="shared" si="2"/>
        <v>7.656878253506735</v>
      </c>
    </row>
    <row r="18" spans="1:33" s="14" customFormat="1" ht="12.75">
      <c r="A18"/>
      <c r="B18" s="65">
        <v>15</v>
      </c>
      <c r="C18" s="56"/>
      <c r="D18" s="58" t="s">
        <v>72</v>
      </c>
      <c r="F18" s="58">
        <f>SpecAverages!AE$35</f>
        <v>97.37816651707938</v>
      </c>
      <c r="G18" s="43">
        <f t="shared" si="0"/>
        <v>3.150046098851884</v>
      </c>
      <c r="H18" s="67"/>
      <c r="I18" s="45">
        <f>SpecAverages!AE$36</f>
        <v>1.1252124091209508</v>
      </c>
      <c r="J18" s="43">
        <f t="shared" si="1"/>
        <v>1.4350881926701065</v>
      </c>
      <c r="K18" s="68"/>
      <c r="L18" s="66">
        <v>6.5</v>
      </c>
      <c r="M18" s="65">
        <v>5.17</v>
      </c>
      <c r="N18" s="65">
        <v>4.83</v>
      </c>
      <c r="O18" s="43">
        <v>5.5</v>
      </c>
      <c r="P18" s="63"/>
      <c r="Q18" s="36">
        <f t="shared" si="2"/>
        <v>10.08513429152199</v>
      </c>
      <c r="AG18" s="69"/>
    </row>
    <row r="19" spans="1:33" s="14" customFormat="1" ht="12.75">
      <c r="A19"/>
      <c r="B19" s="65">
        <v>16</v>
      </c>
      <c r="C19" s="56"/>
      <c r="D19" s="58" t="s">
        <v>73</v>
      </c>
      <c r="F19" s="58">
        <f>SpecAverages!AG$35</f>
        <v>109.96513689604684</v>
      </c>
      <c r="G19" s="43">
        <f t="shared" si="0"/>
        <v>7.391490258434288</v>
      </c>
      <c r="I19" s="45">
        <f>SpecAverages!AG$36</f>
        <v>1.0288769851008186</v>
      </c>
      <c r="J19" s="43">
        <f t="shared" si="1"/>
        <v>8.024725884707005</v>
      </c>
      <c r="K19" s="56"/>
      <c r="L19" s="65">
        <v>7.33</v>
      </c>
      <c r="M19" s="65">
        <v>6.37</v>
      </c>
      <c r="N19" s="65">
        <v>5.83</v>
      </c>
      <c r="O19" s="24">
        <v>6.51</v>
      </c>
      <c r="P19" s="63"/>
      <c r="Q19" s="36">
        <f t="shared" si="2"/>
        <v>21.926216143141293</v>
      </c>
      <c r="AG19" s="69"/>
    </row>
    <row r="20" spans="1:33" s="11" customFormat="1" ht="12.75">
      <c r="A20"/>
      <c r="B20" s="65">
        <v>17</v>
      </c>
      <c r="C20" s="56"/>
      <c r="D20" s="58" t="s">
        <v>82</v>
      </c>
      <c r="E20" s="14"/>
      <c r="F20" s="58">
        <f>SpecAverages!AI$35</f>
        <v>89.06985491556642</v>
      </c>
      <c r="G20" s="43">
        <f t="shared" si="0"/>
        <v>0.3503859219190927</v>
      </c>
      <c r="I20" s="45">
        <f>SpecAverages!AI$36</f>
        <v>1.0913448470842815</v>
      </c>
      <c r="J20" s="43">
        <f t="shared" si="1"/>
        <v>3.751733036498217</v>
      </c>
      <c r="K20" s="41"/>
      <c r="L20" s="65">
        <v>5.17</v>
      </c>
      <c r="M20" s="65">
        <v>5.33</v>
      </c>
      <c r="N20" s="45">
        <v>2.5</v>
      </c>
      <c r="O20" s="24">
        <v>4.33</v>
      </c>
      <c r="P20" s="61"/>
      <c r="Q20" s="36">
        <f t="shared" si="2"/>
        <v>8.432118958417309</v>
      </c>
      <c r="AG20" s="26"/>
    </row>
    <row r="21" spans="2:17" ht="12.75">
      <c r="B21" s="3">
        <v>18</v>
      </c>
      <c r="C21" s="4"/>
      <c r="D21" s="58" t="s">
        <v>77</v>
      </c>
      <c r="F21" s="58">
        <f>SpecAverages!AK$35</f>
        <v>89.88531666219217</v>
      </c>
      <c r="G21" s="43">
        <f t="shared" si="0"/>
        <v>0.6251728927669857</v>
      </c>
      <c r="I21" s="45">
        <f>SpecAverages!AK$36</f>
        <v>1.0298299276145444</v>
      </c>
      <c r="J21" s="43">
        <f t="shared" si="1"/>
        <v>7.959541701726924</v>
      </c>
      <c r="K21" s="4"/>
      <c r="L21" s="3">
        <v>7.17</v>
      </c>
      <c r="M21" s="3">
        <v>4.83</v>
      </c>
      <c r="N21" s="3">
        <v>4.67</v>
      </c>
      <c r="O21" s="24">
        <v>5.56</v>
      </c>
      <c r="P21" s="61"/>
      <c r="Q21" s="36">
        <f t="shared" si="2"/>
        <v>14.144714594493909</v>
      </c>
    </row>
    <row r="23" spans="5:9" ht="12.75">
      <c r="E23" s="59" t="s">
        <v>63</v>
      </c>
      <c r="F23" s="9">
        <v>121.5316590984117</v>
      </c>
      <c r="I23" s="10">
        <v>1.0010784457173723</v>
      </c>
    </row>
    <row r="24" spans="5:9" ht="12.75">
      <c r="E24" s="59" t="s">
        <v>64</v>
      </c>
      <c r="F24" s="9">
        <v>81.96085602417932</v>
      </c>
      <c r="I24" s="10">
        <v>1.273169032276012</v>
      </c>
    </row>
    <row r="25" spans="5:9" ht="12.75">
      <c r="E25" s="59" t="s">
        <v>66</v>
      </c>
      <c r="F25" s="9">
        <f>MAX(F4:F21)</f>
        <v>117.70618773038538</v>
      </c>
      <c r="I25" s="10">
        <f>MIN(I4:I21)</f>
        <v>1.0069046597479772</v>
      </c>
    </row>
    <row r="26" spans="5:9" ht="12.75">
      <c r="E26" s="59" t="s">
        <v>67</v>
      </c>
      <c r="F26" s="9">
        <f>MIN(F4:F21)</f>
        <v>88.03004463999343</v>
      </c>
      <c r="I26" s="10">
        <f>MAX(I4:I21)</f>
        <v>1.1461922923874048</v>
      </c>
    </row>
    <row r="27" spans="5:9" ht="12.75">
      <c r="E27" s="59" t="s">
        <v>65</v>
      </c>
      <c r="F27" s="9">
        <f>F25-F26</f>
        <v>29.676143090391946</v>
      </c>
      <c r="I27" s="10">
        <f>I26-1</f>
        <v>0.14619229238740483</v>
      </c>
    </row>
    <row r="29" spans="4:9" ht="12.75">
      <c r="D29" s="11" t="s">
        <v>33</v>
      </c>
      <c r="E29" s="11"/>
      <c r="F29" s="13" t="s">
        <v>61</v>
      </c>
      <c r="I29"/>
    </row>
    <row r="30" spans="4:10" ht="12.75">
      <c r="D30" s="11"/>
      <c r="E30" s="11"/>
      <c r="F30" s="13"/>
      <c r="I30"/>
      <c r="J30" t="s">
        <v>48</v>
      </c>
    </row>
    <row r="31" spans="4:6" ht="12.75">
      <c r="D31" s="11" t="s">
        <v>34</v>
      </c>
      <c r="E31" s="11"/>
      <c r="F31" s="13" t="s">
        <v>60</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Header>&amp;LMacclesfield Quiz League&amp;C2018-19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31"/>
  <sheetViews>
    <sheetView zoomScalePageLayoutView="0" workbookViewId="0" topLeftCell="A1">
      <selection activeCell="L15" sqref="L15"/>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0" customWidth="1"/>
    <col min="6" max="6" width="17.8515625" style="9" customWidth="1"/>
    <col min="7" max="7" width="8.8515625" style="0" customWidth="1"/>
    <col min="8" max="8" width="3.7109375" style="0" customWidth="1"/>
    <col min="9" max="9" width="10.421875" style="10" customWidth="1"/>
    <col min="11" max="11" width="3.7109375" style="0" customWidth="1"/>
    <col min="12" max="14" width="5.7109375" style="0" customWidth="1"/>
    <col min="15" max="15" width="6.7109375" style="0" customWidth="1"/>
    <col min="16" max="16" width="3.7109375" style="0" customWidth="1"/>
    <col min="17" max="17" width="7.421875" style="0" customWidth="1"/>
    <col min="18" max="18" width="8.28125" style="0" customWidth="1"/>
    <col min="19" max="31" width="4.7109375" style="0" customWidth="1"/>
    <col min="33" max="33" width="9.140625" style="9" customWidth="1"/>
  </cols>
  <sheetData>
    <row r="2" spans="2:17" ht="12.75">
      <c r="B2" s="14"/>
      <c r="C2" s="14"/>
      <c r="D2" s="14"/>
      <c r="E2" s="14"/>
      <c r="G2" s="42" t="s">
        <v>27</v>
      </c>
      <c r="H2" s="53"/>
      <c r="J2" s="44" t="s">
        <v>28</v>
      </c>
      <c r="K2" s="57"/>
      <c r="L2" s="37" t="s">
        <v>30</v>
      </c>
      <c r="M2" s="38"/>
      <c r="N2" s="38"/>
      <c r="O2" s="39"/>
      <c r="P2" s="63"/>
      <c r="Q2" s="40" t="s">
        <v>31</v>
      </c>
    </row>
    <row r="3" spans="2:17" ht="12.75">
      <c r="B3" s="27" t="s">
        <v>24</v>
      </c>
      <c r="C3" s="41"/>
      <c r="D3" s="24" t="s">
        <v>39</v>
      </c>
      <c r="E3" s="41"/>
      <c r="F3" s="42" t="s">
        <v>29</v>
      </c>
      <c r="G3" s="24"/>
      <c r="H3" s="59"/>
      <c r="I3" s="64" t="s">
        <v>32</v>
      </c>
      <c r="J3" s="24"/>
      <c r="K3" s="41"/>
      <c r="L3" s="44" t="s">
        <v>2</v>
      </c>
      <c r="M3" s="44" t="s">
        <v>3</v>
      </c>
      <c r="N3" s="44" t="s">
        <v>4</v>
      </c>
      <c r="O3" s="44" t="s">
        <v>8</v>
      </c>
      <c r="P3" s="61"/>
      <c r="Q3" s="1"/>
    </row>
    <row r="4" spans="2:17" ht="12.75">
      <c r="B4" s="3">
        <v>1</v>
      </c>
      <c r="C4" s="4"/>
      <c r="D4" s="3" t="s">
        <v>83</v>
      </c>
      <c r="F4" s="58">
        <f>GKAverages!C$35</f>
        <v>111.74528659825998</v>
      </c>
      <c r="G4" s="43">
        <f>IF(F4="","",((F4-F$26)/F$27)*10)</f>
        <v>9.864396823739877</v>
      </c>
      <c r="H4" s="60"/>
      <c r="I4" s="45">
        <f>GKAverages!C$36</f>
        <v>1.0278431683481495</v>
      </c>
      <c r="J4" s="43">
        <f>IF(I4="","",(1-(I4-1)/(I$26-1))*10)</f>
        <v>8.515383421211151</v>
      </c>
      <c r="K4" s="54"/>
      <c r="L4" s="66">
        <v>7.22</v>
      </c>
      <c r="M4" s="66">
        <v>7.17</v>
      </c>
      <c r="N4" s="66">
        <v>6.83</v>
      </c>
      <c r="O4" s="43">
        <v>7.22</v>
      </c>
      <c r="P4" s="62"/>
      <c r="Q4" s="36">
        <f aca="true" t="shared" si="0" ref="Q4:Q21">IF(G4="","",G4+J4+O4)</f>
        <v>25.599780244951027</v>
      </c>
    </row>
    <row r="5" spans="2:17" ht="12.75">
      <c r="B5" s="3">
        <v>2</v>
      </c>
      <c r="C5" s="4"/>
      <c r="D5" s="3" t="s">
        <v>81</v>
      </c>
      <c r="F5" s="58">
        <f>GKAverages!E$35</f>
        <v>101.31679746726844</v>
      </c>
      <c r="G5" s="43">
        <f aca="true" t="shared" si="1" ref="G5:G21">IF(F5="","",((F5-F$26)/F$27)*10)</f>
        <v>6.3086464838752665</v>
      </c>
      <c r="H5" s="60"/>
      <c r="I5" s="45">
        <f>GKAverages!E36</f>
        <v>1.0141594265982254</v>
      </c>
      <c r="J5" s="43">
        <f aca="true" t="shared" si="2" ref="J5:J21">IF(I5="","",(1-(I5-1)/(I$26-1))*10)</f>
        <v>9.245009791593406</v>
      </c>
      <c r="K5" s="54"/>
      <c r="L5" s="66">
        <v>7.33</v>
      </c>
      <c r="M5" s="66">
        <v>5.83</v>
      </c>
      <c r="N5" s="66">
        <v>5.5</v>
      </c>
      <c r="O5" s="43">
        <v>6.22</v>
      </c>
      <c r="P5" s="62"/>
      <c r="Q5" s="36">
        <f t="shared" si="0"/>
        <v>21.77365627546867</v>
      </c>
    </row>
    <row r="6" spans="2:17" ht="12.75">
      <c r="B6" s="3">
        <v>3</v>
      </c>
      <c r="C6" s="4"/>
      <c r="D6" s="3" t="s">
        <v>90</v>
      </c>
      <c r="F6" s="58">
        <f>GKAverages!G$35</f>
        <v>101.59535726317998</v>
      </c>
      <c r="G6" s="43">
        <f t="shared" si="1"/>
        <v>6.403625639200989</v>
      </c>
      <c r="H6" s="60"/>
      <c r="I6" s="45">
        <f>GKAverages!G$36</f>
        <v>1.0488865318846123</v>
      </c>
      <c r="J6" s="43">
        <f t="shared" si="2"/>
        <v>7.393337036651979</v>
      </c>
      <c r="K6" s="54"/>
      <c r="L6" s="45">
        <v>5.17</v>
      </c>
      <c r="M6" s="45">
        <v>6.5</v>
      </c>
      <c r="N6" s="45">
        <v>4.87</v>
      </c>
      <c r="O6" s="43">
        <v>5.51</v>
      </c>
      <c r="P6" s="62"/>
      <c r="Q6" s="36">
        <f t="shared" si="0"/>
        <v>19.306962675852965</v>
      </c>
    </row>
    <row r="7" spans="2:17" ht="12.75">
      <c r="B7" s="3">
        <v>4</v>
      </c>
      <c r="C7" s="4"/>
      <c r="D7" s="3" t="s">
        <v>78</v>
      </c>
      <c r="F7" s="58">
        <f>GKAverages!I$35</f>
        <v>106.10362156798871</v>
      </c>
      <c r="G7" s="43">
        <f t="shared" si="1"/>
        <v>7.940786212767124</v>
      </c>
      <c r="H7" s="60"/>
      <c r="I7" s="45">
        <f>GKAverages!I$36</f>
        <v>1.1452876728196972</v>
      </c>
      <c r="J7" s="43">
        <f t="shared" si="2"/>
        <v>2.2531629639014037</v>
      </c>
      <c r="K7" s="54"/>
      <c r="L7" s="45">
        <v>7</v>
      </c>
      <c r="M7" s="45">
        <v>4.5</v>
      </c>
      <c r="N7" s="45">
        <v>4.17</v>
      </c>
      <c r="O7" s="43">
        <v>5.22</v>
      </c>
      <c r="P7" s="62"/>
      <c r="Q7" s="36">
        <f t="shared" si="0"/>
        <v>15.413949176668527</v>
      </c>
    </row>
    <row r="8" spans="2:17" ht="12.75">
      <c r="B8" s="3">
        <v>5</v>
      </c>
      <c r="C8" s="4"/>
      <c r="D8" s="3" t="s">
        <v>76</v>
      </c>
      <c r="F8" s="58">
        <f>GKAverages!K$35</f>
        <v>106.15930606523679</v>
      </c>
      <c r="G8" s="43">
        <f t="shared" si="1"/>
        <v>7.959772680272433</v>
      </c>
      <c r="H8" s="60"/>
      <c r="I8" s="45">
        <f>GKAverages!K$36</f>
        <v>1.0563911206090721</v>
      </c>
      <c r="J8" s="43">
        <f t="shared" si="2"/>
        <v>6.993187287240814</v>
      </c>
      <c r="K8" s="54"/>
      <c r="L8" s="45">
        <v>6.17</v>
      </c>
      <c r="M8" s="45">
        <v>6.83</v>
      </c>
      <c r="N8" s="45">
        <v>6</v>
      </c>
      <c r="O8" s="43">
        <v>6.33</v>
      </c>
      <c r="P8" s="62"/>
      <c r="Q8" s="36">
        <f t="shared" si="0"/>
        <v>21.28295996751325</v>
      </c>
    </row>
    <row r="9" spans="2:17" ht="12.75">
      <c r="B9" s="3">
        <v>6</v>
      </c>
      <c r="C9" s="4"/>
      <c r="D9" s="3" t="s">
        <v>72</v>
      </c>
      <c r="F9" s="58">
        <f>GKAverages!M$35</f>
        <v>97.74894789239121</v>
      </c>
      <c r="G9" s="43">
        <f t="shared" si="1"/>
        <v>5.092134467695095</v>
      </c>
      <c r="H9" s="60"/>
      <c r="I9" s="45">
        <f>GKAverages!M$36</f>
        <v>1.123297242267808</v>
      </c>
      <c r="J9" s="43">
        <f t="shared" si="2"/>
        <v>3.4257076026371513</v>
      </c>
      <c r="K9" s="54"/>
      <c r="L9" s="45">
        <v>6.12</v>
      </c>
      <c r="M9" s="45">
        <v>4.5</v>
      </c>
      <c r="N9" s="45">
        <v>5.33</v>
      </c>
      <c r="O9" s="43">
        <v>5.32</v>
      </c>
      <c r="P9" s="62"/>
      <c r="Q9" s="36">
        <f t="shared" si="0"/>
        <v>13.837842070332247</v>
      </c>
    </row>
    <row r="10" spans="2:17" ht="12.75">
      <c r="B10" s="3">
        <v>7</v>
      </c>
      <c r="C10" s="4"/>
      <c r="D10" s="3" t="s">
        <v>84</v>
      </c>
      <c r="F10" s="58">
        <f>GKAverages!O$35</f>
        <v>112.14299063104943</v>
      </c>
      <c r="G10" s="43">
        <f t="shared" si="1"/>
        <v>10</v>
      </c>
      <c r="H10" s="60"/>
      <c r="I10" s="45">
        <f>GKAverages!O$36</f>
        <v>1.0969245860616603</v>
      </c>
      <c r="J10" s="43">
        <f t="shared" si="2"/>
        <v>4.831915478866429</v>
      </c>
      <c r="K10" s="54"/>
      <c r="L10" s="45">
        <v>6.83</v>
      </c>
      <c r="M10" s="45">
        <v>6.62</v>
      </c>
      <c r="N10" s="45">
        <v>5.33</v>
      </c>
      <c r="O10" s="43">
        <v>6.26</v>
      </c>
      <c r="P10" s="62"/>
      <c r="Q10" s="36">
        <f t="shared" si="0"/>
        <v>21.091915478866426</v>
      </c>
    </row>
    <row r="11" spans="2:17" ht="12.75">
      <c r="B11" s="3">
        <v>8</v>
      </c>
      <c r="C11" s="4"/>
      <c r="D11" s="3" t="s">
        <v>70</v>
      </c>
      <c r="F11" s="58">
        <f>GKAverages!Q$35</f>
        <v>100.85269721170603</v>
      </c>
      <c r="G11" s="43">
        <f t="shared" si="1"/>
        <v>6.15040451605817</v>
      </c>
      <c r="H11" s="60"/>
      <c r="I11" s="45">
        <f>GKAverages!Q$36</f>
        <v>1.1224316060580617</v>
      </c>
      <c r="J11" s="43">
        <f t="shared" si="2"/>
        <v>3.4718639111477367</v>
      </c>
      <c r="K11" s="54"/>
      <c r="L11" s="45">
        <v>6.83</v>
      </c>
      <c r="M11" s="45">
        <v>6</v>
      </c>
      <c r="N11" s="45">
        <v>6.5</v>
      </c>
      <c r="O11" s="43">
        <v>5.67</v>
      </c>
      <c r="P11" s="62"/>
      <c r="Q11" s="36">
        <f t="shared" si="0"/>
        <v>15.292268427205906</v>
      </c>
    </row>
    <row r="12" spans="2:17" ht="12.75">
      <c r="B12" s="3">
        <v>9</v>
      </c>
      <c r="C12" s="4"/>
      <c r="D12" s="3" t="s">
        <v>91</v>
      </c>
      <c r="F12" s="58">
        <f>GKAverages!S$35</f>
        <v>100.02326022033824</v>
      </c>
      <c r="G12" s="43">
        <f t="shared" si="1"/>
        <v>5.867595489083438</v>
      </c>
      <c r="H12" s="60"/>
      <c r="I12" s="45">
        <f>GKAverages!S$36</f>
        <v>1.0493545342383341</v>
      </c>
      <c r="J12" s="43">
        <f t="shared" si="2"/>
        <v>7.368382834437641</v>
      </c>
      <c r="K12" s="54"/>
      <c r="L12" s="45">
        <v>6.17</v>
      </c>
      <c r="M12" s="45">
        <v>5.33</v>
      </c>
      <c r="N12" s="45">
        <v>4.67</v>
      </c>
      <c r="O12" s="43">
        <v>5.39</v>
      </c>
      <c r="P12" s="62"/>
      <c r="Q12" s="36">
        <f t="shared" si="0"/>
        <v>18.62597832352108</v>
      </c>
    </row>
    <row r="13" spans="2:17" ht="12.75">
      <c r="B13" s="3">
        <v>10</v>
      </c>
      <c r="C13" s="4"/>
      <c r="D13" s="3" t="s">
        <v>75</v>
      </c>
      <c r="F13" s="58">
        <f>GKAverages!U$35</f>
        <v>96.73798897310141</v>
      </c>
      <c r="G13" s="43">
        <f t="shared" si="1"/>
        <v>4.747432807109282</v>
      </c>
      <c r="H13" s="60"/>
      <c r="I13" s="45">
        <f>GKAverages!U$36</f>
        <v>1.0544471765312218</v>
      </c>
      <c r="J13" s="43">
        <f t="shared" si="2"/>
        <v>7.0968397010081175</v>
      </c>
      <c r="K13" s="54"/>
      <c r="L13" s="45">
        <v>4</v>
      </c>
      <c r="M13" s="45">
        <v>3</v>
      </c>
      <c r="N13" s="45">
        <v>4.67</v>
      </c>
      <c r="O13" s="43">
        <v>3.89</v>
      </c>
      <c r="P13" s="62"/>
      <c r="Q13" s="36">
        <f t="shared" si="0"/>
        <v>15.7342725081174</v>
      </c>
    </row>
    <row r="14" spans="2:17" ht="12.75">
      <c r="B14" s="3">
        <v>11</v>
      </c>
      <c r="C14" s="4"/>
      <c r="D14" s="3" t="s">
        <v>69</v>
      </c>
      <c r="F14" s="58">
        <f>GKAverages!W$35</f>
        <v>82.81447165693999</v>
      </c>
      <c r="G14" s="43">
        <f t="shared" si="1"/>
        <v>0</v>
      </c>
      <c r="H14" s="60"/>
      <c r="I14" s="45">
        <f>GKAverages!W$36</f>
        <v>1.1095054829392224</v>
      </c>
      <c r="J14" s="43">
        <f t="shared" si="2"/>
        <v>4.161093543412994</v>
      </c>
      <c r="K14" s="54"/>
      <c r="L14" s="45">
        <v>3.17</v>
      </c>
      <c r="M14" s="45">
        <v>4</v>
      </c>
      <c r="N14" s="45">
        <v>4.5</v>
      </c>
      <c r="O14" s="43">
        <v>3.89</v>
      </c>
      <c r="P14" s="62"/>
      <c r="Q14" s="36">
        <f t="shared" si="0"/>
        <v>8.051093543412994</v>
      </c>
    </row>
    <row r="15" spans="2:17" ht="12.75">
      <c r="B15" s="3">
        <v>12</v>
      </c>
      <c r="C15" s="4"/>
      <c r="D15" s="3" t="s">
        <v>79</v>
      </c>
      <c r="F15" s="58">
        <f>GKAverages!Y$35</f>
        <v>88.81626750240886</v>
      </c>
      <c r="G15" s="43">
        <f t="shared" si="1"/>
        <v>2.046402633139139</v>
      </c>
      <c r="H15" s="60"/>
      <c r="I15" s="45">
        <f>GKAverages!Y$36</f>
        <v>1.0967777908763952</v>
      </c>
      <c r="J15" s="43">
        <f t="shared" si="2"/>
        <v>4.839742697486308</v>
      </c>
      <c r="K15" s="54"/>
      <c r="L15" s="45">
        <v>6.17</v>
      </c>
      <c r="M15" s="45">
        <v>4.17</v>
      </c>
      <c r="N15" s="45">
        <v>4.12</v>
      </c>
      <c r="O15" s="43">
        <v>4.82</v>
      </c>
      <c r="P15" s="62"/>
      <c r="Q15" s="36">
        <f t="shared" si="0"/>
        <v>11.706145330625446</v>
      </c>
    </row>
    <row r="16" spans="2:17" ht="12.75">
      <c r="B16" s="3">
        <v>13</v>
      </c>
      <c r="C16" s="4"/>
      <c r="D16" s="3" t="s">
        <v>71</v>
      </c>
      <c r="F16" s="58">
        <f>GKAverages!AA$35</f>
        <v>105.37692974495573</v>
      </c>
      <c r="G16" s="43">
        <f t="shared" si="1"/>
        <v>7.693009697466612</v>
      </c>
      <c r="H16" s="60"/>
      <c r="I16" s="45">
        <f>GKAverages!AA$36</f>
        <v>1.094288040284113</v>
      </c>
      <c r="J16" s="43">
        <f t="shared" si="2"/>
        <v>4.972497883969852</v>
      </c>
      <c r="K16" s="54"/>
      <c r="L16" s="45">
        <v>5.17</v>
      </c>
      <c r="M16" s="45">
        <v>5.5</v>
      </c>
      <c r="N16" s="45">
        <v>6</v>
      </c>
      <c r="O16" s="43">
        <v>5.56</v>
      </c>
      <c r="P16" s="62"/>
      <c r="Q16" s="36">
        <f t="shared" si="0"/>
        <v>18.225507581436464</v>
      </c>
    </row>
    <row r="17" spans="2:17" ht="12.75">
      <c r="B17" s="3">
        <v>14</v>
      </c>
      <c r="C17" s="4"/>
      <c r="D17" s="3" t="s">
        <v>80</v>
      </c>
      <c r="F17" s="58">
        <f>GKAverages!AC$35</f>
        <v>99.99492950020738</v>
      </c>
      <c r="G17" s="43">
        <f t="shared" si="1"/>
        <v>5.857935703618008</v>
      </c>
      <c r="H17" s="60"/>
      <c r="I17" s="45">
        <f>GKAverages!AC$36</f>
        <v>1.0269028497577974</v>
      </c>
      <c r="J17" s="43">
        <f t="shared" si="2"/>
        <v>8.565521844795864</v>
      </c>
      <c r="K17" s="54"/>
      <c r="L17" s="3">
        <v>6.67</v>
      </c>
      <c r="M17" s="45">
        <v>6</v>
      </c>
      <c r="N17" s="3">
        <v>4.67</v>
      </c>
      <c r="O17" s="43">
        <v>5.78</v>
      </c>
      <c r="P17" s="62"/>
      <c r="Q17" s="36">
        <f t="shared" si="0"/>
        <v>20.203457548413873</v>
      </c>
    </row>
    <row r="18" spans="1:33" s="14" customFormat="1" ht="12.75">
      <c r="A18"/>
      <c r="B18" s="65">
        <v>15</v>
      </c>
      <c r="C18" s="56"/>
      <c r="D18" s="65" t="s">
        <v>87</v>
      </c>
      <c r="F18" s="58">
        <f>GKAverages!AE$35</f>
        <v>95.16897793868331</v>
      </c>
      <c r="G18" s="43">
        <f t="shared" si="1"/>
        <v>4.212454878014674</v>
      </c>
      <c r="H18" s="67"/>
      <c r="I18" s="45">
        <f>GKAverages!AE$36</f>
        <v>1.0407319515133018</v>
      </c>
      <c r="J18" s="43">
        <f t="shared" si="2"/>
        <v>7.828144780545766</v>
      </c>
      <c r="K18" s="68"/>
      <c r="L18" s="66">
        <v>4.87</v>
      </c>
      <c r="M18" s="45">
        <v>5</v>
      </c>
      <c r="N18" s="45">
        <v>3.83</v>
      </c>
      <c r="O18" s="24">
        <v>4.57</v>
      </c>
      <c r="P18" s="63"/>
      <c r="Q18" s="36">
        <f t="shared" si="0"/>
        <v>16.61059965856044</v>
      </c>
      <c r="AG18" s="69"/>
    </row>
    <row r="19" spans="1:33" s="14" customFormat="1" ht="12.75">
      <c r="A19"/>
      <c r="B19" s="65">
        <v>16</v>
      </c>
      <c r="C19" s="56"/>
      <c r="D19" s="65" t="s">
        <v>73</v>
      </c>
      <c r="F19" s="58">
        <f>GKAverages!AG$35</f>
        <v>100.28925911719182</v>
      </c>
      <c r="G19" s="43">
        <f t="shared" si="1"/>
        <v>5.958291816807451</v>
      </c>
      <c r="I19" s="45">
        <f>GKAverages!AG$36</f>
        <v>1.1875445064129888</v>
      </c>
      <c r="J19" s="43">
        <f t="shared" si="2"/>
        <v>0</v>
      </c>
      <c r="K19" s="56"/>
      <c r="L19" s="45">
        <v>6</v>
      </c>
      <c r="M19" s="65">
        <v>5.87</v>
      </c>
      <c r="N19" s="45">
        <v>6</v>
      </c>
      <c r="O19" s="24">
        <v>5.96</v>
      </c>
      <c r="P19" s="63"/>
      <c r="Q19" s="36">
        <f t="shared" si="0"/>
        <v>11.91829181680745</v>
      </c>
      <c r="AG19" s="69"/>
    </row>
    <row r="20" spans="1:33" s="11" customFormat="1" ht="12.75">
      <c r="A20"/>
      <c r="B20" s="65">
        <v>17</v>
      </c>
      <c r="C20" s="56"/>
      <c r="D20" s="65" t="s">
        <v>82</v>
      </c>
      <c r="E20" s="14"/>
      <c r="F20" s="58">
        <f>GKAverages!AI$35</f>
        <v>91.70180100583093</v>
      </c>
      <c r="G20" s="43">
        <f t="shared" si="1"/>
        <v>3.0302687144674705</v>
      </c>
      <c r="I20" s="45">
        <f>GKAverages!AI$36</f>
        <v>1.0091612427745835</v>
      </c>
      <c r="J20" s="43">
        <f t="shared" si="2"/>
        <v>9.51151633551933</v>
      </c>
      <c r="K20" s="41"/>
      <c r="L20" s="65">
        <v>5.67</v>
      </c>
      <c r="M20" s="65">
        <v>5.17</v>
      </c>
      <c r="N20" s="65">
        <v>2.83</v>
      </c>
      <c r="O20" s="24">
        <v>4.56</v>
      </c>
      <c r="P20" s="61"/>
      <c r="Q20" s="36">
        <f t="shared" si="0"/>
        <v>17.1017850499868</v>
      </c>
      <c r="AG20" s="26"/>
    </row>
    <row r="21" spans="2:17" ht="12.75">
      <c r="B21" s="3">
        <v>18</v>
      </c>
      <c r="C21" s="4"/>
      <c r="D21" s="3" t="s">
        <v>77</v>
      </c>
      <c r="F21" s="58">
        <f>GKAverages!AK$35</f>
        <v>98.0630144175923</v>
      </c>
      <c r="G21" s="43">
        <f t="shared" si="1"/>
        <v>5.199220176822902</v>
      </c>
      <c r="I21" s="45">
        <f>GKAverages!AK$36</f>
        <v>1.055438033878516</v>
      </c>
      <c r="J21" s="43">
        <f t="shared" si="2"/>
        <v>7.044006516701861</v>
      </c>
      <c r="K21" s="4"/>
      <c r="L21" s="45">
        <v>7.5</v>
      </c>
      <c r="M21" s="45">
        <v>5</v>
      </c>
      <c r="N21" s="45">
        <v>5</v>
      </c>
      <c r="O21" s="24">
        <v>5.83</v>
      </c>
      <c r="P21" s="61"/>
      <c r="Q21" s="36">
        <f t="shared" si="0"/>
        <v>18.073226693524763</v>
      </c>
    </row>
    <row r="23" spans="5:9" ht="12.75">
      <c r="E23" s="59" t="s">
        <v>63</v>
      </c>
      <c r="F23" s="9">
        <v>122.3146933794114</v>
      </c>
      <c r="I23" s="10">
        <v>1.019264302309435</v>
      </c>
    </row>
    <row r="24" spans="5:9" ht="12.75">
      <c r="E24" s="59" t="s">
        <v>64</v>
      </c>
      <c r="F24" s="9">
        <v>82.90235354019828</v>
      </c>
      <c r="I24" s="10">
        <v>1.180325538051652</v>
      </c>
    </row>
    <row r="25" spans="5:9" ht="12.75">
      <c r="E25" s="59" t="s">
        <v>66</v>
      </c>
      <c r="F25" s="9">
        <f>MAX(F4:F21)</f>
        <v>112.14299063104943</v>
      </c>
      <c r="I25" s="10">
        <f>MIN(I4:I21)</f>
        <v>1.0091612427745835</v>
      </c>
    </row>
    <row r="26" spans="5:9" ht="12.75">
      <c r="E26" s="59" t="s">
        <v>67</v>
      </c>
      <c r="F26" s="9">
        <f>MIN(F4:F21)</f>
        <v>82.81447165693999</v>
      </c>
      <c r="I26" s="10">
        <f>MAX(I4:I21)</f>
        <v>1.1875445064129888</v>
      </c>
    </row>
    <row r="27" spans="5:9" ht="12.75" hidden="1">
      <c r="E27" s="59" t="s">
        <v>65</v>
      </c>
      <c r="F27" s="9">
        <f>F25-F26</f>
        <v>29.328518974109443</v>
      </c>
      <c r="I27" s="10">
        <f>I26-I25</f>
        <v>0.1783832636384053</v>
      </c>
    </row>
    <row r="29" spans="4:9" ht="12.75">
      <c r="D29" s="11" t="s">
        <v>33</v>
      </c>
      <c r="E29" s="11"/>
      <c r="F29" s="13" t="s">
        <v>61</v>
      </c>
      <c r="I29"/>
    </row>
    <row r="30" spans="4:10" ht="12.75">
      <c r="D30" s="11"/>
      <c r="E30" s="11"/>
      <c r="F30" s="13"/>
      <c r="I30"/>
      <c r="J30" t="s">
        <v>48</v>
      </c>
    </row>
    <row r="31" spans="4:6" ht="12.75">
      <c r="D31" s="11" t="s">
        <v>34</v>
      </c>
      <c r="E31" s="11"/>
      <c r="F31" s="13" t="s">
        <v>60</v>
      </c>
    </row>
  </sheetData>
  <sheetProtection/>
  <printOptions/>
  <pageMargins left="0.7480314960629921" right="0.7480314960629921" top="0.984251968503937" bottom="0.984251968503937" header="0.5118110236220472" footer="0.5118110236220472"/>
  <pageSetup fitToHeight="1" fitToWidth="1" horizontalDpi="300" verticalDpi="300" orientation="landscape" paperSize="9" scale="98" r:id="rId1"/>
  <headerFooter alignWithMargins="0">
    <oddHeader>&amp;LMacclesfield Quiz League&amp;C2018-19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V38"/>
  <sheetViews>
    <sheetView zoomScale="75" zoomScaleNormal="75" zoomScalePageLayoutView="0" workbookViewId="0" topLeftCell="A1">
      <pane xSplit="2" topLeftCell="C1" activePane="topRight" state="frozen"/>
      <selection pane="topLeft" activeCell="A1" sqref="A1"/>
      <selection pane="topRight" activeCell="AL28" sqref="AL28"/>
    </sheetView>
  </sheetViews>
  <sheetFormatPr defaultColWidth="9.140625" defaultRowHeight="12.75"/>
  <cols>
    <col min="1" max="1" width="23.421875" style="0" bestFit="1" customWidth="1"/>
    <col min="2" max="2" width="6.7109375" style="6" customWidth="1"/>
    <col min="3" max="4" width="5.8515625" style="9" customWidth="1"/>
    <col min="5" max="38" width="5.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 min="47" max="47" width="9.140625" style="0" customWidth="1"/>
  </cols>
  <sheetData>
    <row r="1" spans="1:43" ht="12.75">
      <c r="A1" s="3" t="s">
        <v>0</v>
      </c>
      <c r="B1" s="2" t="s">
        <v>8</v>
      </c>
      <c r="C1" s="30" t="s">
        <v>6</v>
      </c>
      <c r="D1" s="30"/>
      <c r="E1" s="7" t="s">
        <v>7</v>
      </c>
      <c r="F1" s="8"/>
      <c r="G1" s="19" t="s">
        <v>9</v>
      </c>
      <c r="H1" s="19"/>
      <c r="I1" s="7" t="s">
        <v>10</v>
      </c>
      <c r="J1" s="8"/>
      <c r="K1" s="19" t="s">
        <v>17</v>
      </c>
      <c r="L1" s="19"/>
      <c r="M1" s="7" t="s">
        <v>11</v>
      </c>
      <c r="N1" s="8"/>
      <c r="O1" s="19" t="s">
        <v>12</v>
      </c>
      <c r="P1" s="19"/>
      <c r="Q1" s="7" t="s">
        <v>13</v>
      </c>
      <c r="R1" s="8"/>
      <c r="S1" s="19" t="s">
        <v>14</v>
      </c>
      <c r="T1" s="19"/>
      <c r="U1" s="7" t="s">
        <v>15</v>
      </c>
      <c r="V1" s="8"/>
      <c r="W1" s="19" t="s">
        <v>16</v>
      </c>
      <c r="X1" s="19"/>
      <c r="Y1" s="7" t="s">
        <v>5</v>
      </c>
      <c r="Z1" s="8"/>
      <c r="AA1" s="19" t="s">
        <v>18</v>
      </c>
      <c r="AB1" s="8"/>
      <c r="AC1" s="48" t="s">
        <v>19</v>
      </c>
      <c r="AD1" s="48"/>
      <c r="AE1" s="48" t="s">
        <v>20</v>
      </c>
      <c r="AF1" s="48"/>
      <c r="AG1" s="48" t="s">
        <v>21</v>
      </c>
      <c r="AH1" s="48"/>
      <c r="AI1" s="48" t="s">
        <v>22</v>
      </c>
      <c r="AJ1" s="48"/>
      <c r="AK1" s="3" t="s">
        <v>23</v>
      </c>
      <c r="AL1" s="3"/>
      <c r="AM1" s="18" t="s">
        <v>93</v>
      </c>
      <c r="AN1" s="18" t="s">
        <v>36</v>
      </c>
      <c r="AO1" s="18" t="s">
        <v>31</v>
      </c>
      <c r="AP1" s="49" t="s">
        <v>36</v>
      </c>
      <c r="AQ1" s="29" t="s">
        <v>1</v>
      </c>
    </row>
    <row r="2" spans="42:43" ht="12.75">
      <c r="AP2"/>
      <c r="AQ2" s="26"/>
    </row>
    <row r="3" spans="1:48" ht="12.75">
      <c r="A3" s="3" t="s">
        <v>79</v>
      </c>
      <c r="B3" s="2" t="s">
        <v>2</v>
      </c>
      <c r="C3" s="15"/>
      <c r="D3" s="15">
        <v>73</v>
      </c>
      <c r="E3" s="18"/>
      <c r="F3" s="28">
        <v>64</v>
      </c>
      <c r="G3" s="5"/>
      <c r="H3" s="5"/>
      <c r="I3" s="18"/>
      <c r="J3" s="28">
        <v>45</v>
      </c>
      <c r="K3" s="5"/>
      <c r="L3" s="5">
        <v>70</v>
      </c>
      <c r="M3" s="18">
        <v>53</v>
      </c>
      <c r="N3" s="28"/>
      <c r="O3" s="5">
        <v>79</v>
      </c>
      <c r="P3" s="5"/>
      <c r="Q3" s="18"/>
      <c r="R3" s="28"/>
      <c r="S3" s="5">
        <v>71</v>
      </c>
      <c r="T3" s="28"/>
      <c r="U3" s="5"/>
      <c r="V3" s="28">
        <v>66</v>
      </c>
      <c r="W3" s="5"/>
      <c r="X3" s="28">
        <v>64</v>
      </c>
      <c r="Y3" s="5"/>
      <c r="Z3" s="28"/>
      <c r="AA3" s="5">
        <v>67</v>
      </c>
      <c r="AB3" s="28"/>
      <c r="AC3" s="5">
        <v>72</v>
      </c>
      <c r="AD3" s="28"/>
      <c r="AE3" s="5">
        <v>74</v>
      </c>
      <c r="AF3" s="28"/>
      <c r="AG3" s="5"/>
      <c r="AH3" s="28">
        <v>78</v>
      </c>
      <c r="AI3" s="5"/>
      <c r="AJ3" s="28"/>
      <c r="AK3" s="5">
        <v>69</v>
      </c>
      <c r="AL3" s="28"/>
      <c r="AM3" s="17">
        <v>869</v>
      </c>
      <c r="AN3" s="3">
        <v>14</v>
      </c>
      <c r="AO3" s="15">
        <f>SUM(C3:AL3)</f>
        <v>945</v>
      </c>
      <c r="AP3" s="58">
        <f>COUNTIF(C3:AL3,"&gt;0")</f>
        <v>14</v>
      </c>
      <c r="AQ3" s="29">
        <f>IF(AND(AN3=0,AP3=0),"",AO3/AP3)</f>
        <v>67.5</v>
      </c>
      <c r="AV3" s="14"/>
    </row>
    <row r="4" spans="1:48" ht="12.75">
      <c r="A4" s="3" t="s">
        <v>80</v>
      </c>
      <c r="B4" s="2" t="s">
        <v>2</v>
      </c>
      <c r="C4" s="15"/>
      <c r="D4" s="15"/>
      <c r="E4" s="18">
        <v>74</v>
      </c>
      <c r="F4" s="28"/>
      <c r="G4" s="5"/>
      <c r="H4" s="5">
        <v>69</v>
      </c>
      <c r="I4" s="18"/>
      <c r="J4" s="28">
        <v>57</v>
      </c>
      <c r="K4" s="5"/>
      <c r="L4" s="5"/>
      <c r="M4" s="18">
        <v>65</v>
      </c>
      <c r="N4" s="28"/>
      <c r="O4" s="5">
        <v>55</v>
      </c>
      <c r="P4" s="5"/>
      <c r="Q4" s="18"/>
      <c r="R4" s="28">
        <v>66</v>
      </c>
      <c r="S4" s="5">
        <v>64</v>
      </c>
      <c r="T4" s="28"/>
      <c r="U4" s="5"/>
      <c r="V4" s="28"/>
      <c r="W4" s="5">
        <v>62</v>
      </c>
      <c r="X4" s="28"/>
      <c r="Y4" s="5">
        <v>50</v>
      </c>
      <c r="Z4" s="28"/>
      <c r="AA4" s="5">
        <v>74</v>
      </c>
      <c r="AB4" s="28"/>
      <c r="AC4" s="5"/>
      <c r="AD4" s="28"/>
      <c r="AE4" s="5"/>
      <c r="AF4" s="28">
        <v>61</v>
      </c>
      <c r="AG4" s="5"/>
      <c r="AH4" s="28">
        <v>70</v>
      </c>
      <c r="AI4" s="5"/>
      <c r="AJ4" s="28">
        <v>63</v>
      </c>
      <c r="AK4" s="5"/>
      <c r="AL4" s="28">
        <v>68</v>
      </c>
      <c r="AM4" s="17">
        <v>888</v>
      </c>
      <c r="AN4" s="3">
        <v>14</v>
      </c>
      <c r="AO4" s="15">
        <f aca="true" t="shared" si="0" ref="AO4:AO10">SUM(C4:AL4)</f>
        <v>898</v>
      </c>
      <c r="AP4" s="58">
        <f aca="true" t="shared" si="1" ref="AP4:AP10">COUNTIF(C4:AL4,"&gt;0")</f>
        <v>14</v>
      </c>
      <c r="AQ4" s="29">
        <f aca="true" t="shared" si="2" ref="AQ4:AQ10">IF(AND(AN4=0,AP4=0),"",AO4/AP4)</f>
        <v>64.14285714285714</v>
      </c>
      <c r="AV4" s="14"/>
    </row>
    <row r="5" spans="1:48" ht="12.75">
      <c r="A5" s="3" t="s">
        <v>81</v>
      </c>
      <c r="B5" s="2" t="s">
        <v>2</v>
      </c>
      <c r="C5" s="15">
        <v>59</v>
      </c>
      <c r="D5" s="15"/>
      <c r="E5" s="18"/>
      <c r="F5" s="28"/>
      <c r="G5" s="5">
        <v>49</v>
      </c>
      <c r="H5" s="5"/>
      <c r="I5" s="18">
        <v>59</v>
      </c>
      <c r="J5" s="28"/>
      <c r="K5" s="5"/>
      <c r="L5" s="5">
        <v>63</v>
      </c>
      <c r="M5" s="18">
        <v>69</v>
      </c>
      <c r="N5" s="28"/>
      <c r="O5" s="5"/>
      <c r="P5" s="5"/>
      <c r="Q5" s="18">
        <v>62</v>
      </c>
      <c r="R5" s="28"/>
      <c r="S5" s="5"/>
      <c r="T5" s="28">
        <v>65</v>
      </c>
      <c r="U5" s="5">
        <v>50</v>
      </c>
      <c r="V5" s="28"/>
      <c r="W5" s="5"/>
      <c r="X5" s="28"/>
      <c r="Y5" s="5"/>
      <c r="Z5" s="28">
        <v>57</v>
      </c>
      <c r="AA5" s="5"/>
      <c r="AB5" s="28">
        <v>68</v>
      </c>
      <c r="AC5" s="5">
        <v>58</v>
      </c>
      <c r="AD5" s="28"/>
      <c r="AE5" s="5">
        <v>51</v>
      </c>
      <c r="AF5" s="28"/>
      <c r="AG5" s="5"/>
      <c r="AH5" s="28"/>
      <c r="AI5" s="5">
        <v>46</v>
      </c>
      <c r="AJ5" s="28"/>
      <c r="AK5" s="5">
        <v>47</v>
      </c>
      <c r="AL5" s="28"/>
      <c r="AM5" s="17">
        <v>820</v>
      </c>
      <c r="AN5" s="3">
        <v>14</v>
      </c>
      <c r="AO5" s="15">
        <f t="shared" si="0"/>
        <v>803</v>
      </c>
      <c r="AP5" s="58">
        <f t="shared" si="1"/>
        <v>14</v>
      </c>
      <c r="AQ5" s="29">
        <f t="shared" si="2"/>
        <v>57.357142857142854</v>
      </c>
      <c r="AV5" s="14"/>
    </row>
    <row r="6" spans="1:48" ht="12.75">
      <c r="A6" s="3" t="s">
        <v>83</v>
      </c>
      <c r="B6" s="2" t="s">
        <v>2</v>
      </c>
      <c r="C6" s="15"/>
      <c r="D6" s="15"/>
      <c r="E6" s="18">
        <v>74</v>
      </c>
      <c r="F6" s="28"/>
      <c r="G6" s="5">
        <v>60</v>
      </c>
      <c r="H6" s="5"/>
      <c r="I6" s="18">
        <v>73</v>
      </c>
      <c r="J6" s="28"/>
      <c r="K6" s="5"/>
      <c r="L6" s="5">
        <v>78</v>
      </c>
      <c r="M6" s="18"/>
      <c r="N6" s="28">
        <v>61</v>
      </c>
      <c r="O6" s="5">
        <v>39</v>
      </c>
      <c r="P6" s="5"/>
      <c r="Q6" s="18"/>
      <c r="R6" s="28">
        <v>64</v>
      </c>
      <c r="S6" s="5"/>
      <c r="T6" s="28"/>
      <c r="U6" s="5"/>
      <c r="V6" s="28"/>
      <c r="W6" s="5">
        <v>67</v>
      </c>
      <c r="X6" s="28"/>
      <c r="Y6" s="5">
        <v>58</v>
      </c>
      <c r="Z6" s="28"/>
      <c r="AA6" s="5"/>
      <c r="AB6" s="28">
        <v>70</v>
      </c>
      <c r="AC6" s="5"/>
      <c r="AD6" s="28">
        <v>62</v>
      </c>
      <c r="AE6" s="5">
        <v>64</v>
      </c>
      <c r="AF6" s="28"/>
      <c r="AG6" s="5">
        <v>81</v>
      </c>
      <c r="AH6" s="28"/>
      <c r="AI6" s="5"/>
      <c r="AJ6" s="28">
        <v>63</v>
      </c>
      <c r="AK6" s="5"/>
      <c r="AL6" s="28"/>
      <c r="AM6" s="17">
        <v>923</v>
      </c>
      <c r="AN6" s="3">
        <v>14</v>
      </c>
      <c r="AO6" s="15">
        <f t="shared" si="0"/>
        <v>914</v>
      </c>
      <c r="AP6" s="58">
        <f t="shared" si="1"/>
        <v>14</v>
      </c>
      <c r="AQ6" s="29">
        <f t="shared" si="2"/>
        <v>65.28571428571429</v>
      </c>
      <c r="AV6" s="14"/>
    </row>
    <row r="7" spans="1:48" ht="12.75">
      <c r="A7" s="3" t="s">
        <v>84</v>
      </c>
      <c r="B7" s="2" t="s">
        <v>2</v>
      </c>
      <c r="C7" s="15">
        <v>72</v>
      </c>
      <c r="D7" s="15"/>
      <c r="E7" s="18"/>
      <c r="F7" s="28">
        <v>78</v>
      </c>
      <c r="G7" s="5"/>
      <c r="H7" s="5">
        <v>58</v>
      </c>
      <c r="I7" s="18"/>
      <c r="J7" s="28"/>
      <c r="K7" s="5">
        <v>68</v>
      </c>
      <c r="L7" s="5"/>
      <c r="M7" s="18">
        <v>71</v>
      </c>
      <c r="N7" s="28"/>
      <c r="O7" s="5"/>
      <c r="P7" s="5"/>
      <c r="Q7" s="18">
        <v>71</v>
      </c>
      <c r="R7" s="28"/>
      <c r="S7" s="5"/>
      <c r="T7" s="28">
        <v>76</v>
      </c>
      <c r="U7" s="5">
        <v>63</v>
      </c>
      <c r="V7" s="28"/>
      <c r="W7" s="5">
        <v>62</v>
      </c>
      <c r="X7" s="28"/>
      <c r="Y7" s="5"/>
      <c r="Z7" s="28">
        <v>54</v>
      </c>
      <c r="AA7" s="5"/>
      <c r="AB7" s="28"/>
      <c r="AC7" s="5"/>
      <c r="AD7" s="28">
        <v>67</v>
      </c>
      <c r="AE7" s="5"/>
      <c r="AF7" s="28">
        <v>66</v>
      </c>
      <c r="AG7" s="5"/>
      <c r="AH7" s="28"/>
      <c r="AI7" s="5">
        <v>59</v>
      </c>
      <c r="AJ7" s="28"/>
      <c r="AK7" s="5"/>
      <c r="AL7" s="28">
        <v>50</v>
      </c>
      <c r="AM7" s="17">
        <v>972</v>
      </c>
      <c r="AN7" s="3">
        <v>14</v>
      </c>
      <c r="AO7" s="15">
        <f t="shared" si="0"/>
        <v>915</v>
      </c>
      <c r="AP7" s="58">
        <f t="shared" si="1"/>
        <v>14</v>
      </c>
      <c r="AQ7" s="29">
        <f t="shared" si="2"/>
        <v>65.35714285714286</v>
      </c>
      <c r="AV7" s="14"/>
    </row>
    <row r="8" spans="1:48" ht="12.75">
      <c r="A8" s="3" t="s">
        <v>82</v>
      </c>
      <c r="B8" s="2" t="s">
        <v>2</v>
      </c>
      <c r="C8" s="15">
        <v>76</v>
      </c>
      <c r="D8" s="15"/>
      <c r="E8" s="18">
        <v>64</v>
      </c>
      <c r="F8" s="28"/>
      <c r="G8" s="5"/>
      <c r="H8" s="5">
        <v>59</v>
      </c>
      <c r="I8" s="18"/>
      <c r="J8" s="28">
        <v>59</v>
      </c>
      <c r="K8" s="5"/>
      <c r="L8" s="5"/>
      <c r="M8" s="18"/>
      <c r="N8" s="28">
        <v>53</v>
      </c>
      <c r="O8" s="5"/>
      <c r="P8" s="5">
        <v>61</v>
      </c>
      <c r="Q8" s="18"/>
      <c r="R8" s="28"/>
      <c r="S8" s="5"/>
      <c r="T8" s="28">
        <v>81</v>
      </c>
      <c r="U8" s="5">
        <v>63</v>
      </c>
      <c r="V8" s="28"/>
      <c r="W8" s="5"/>
      <c r="X8" s="28">
        <v>49</v>
      </c>
      <c r="Y8" s="5">
        <v>64</v>
      </c>
      <c r="Z8" s="28"/>
      <c r="AA8" s="5">
        <v>70</v>
      </c>
      <c r="AB8" s="28"/>
      <c r="AC8" s="5"/>
      <c r="AD8" s="28"/>
      <c r="AE8" s="5"/>
      <c r="AF8" s="28">
        <v>62</v>
      </c>
      <c r="AG8" s="5"/>
      <c r="AH8" s="28">
        <v>57</v>
      </c>
      <c r="AI8" s="5"/>
      <c r="AJ8" s="28"/>
      <c r="AK8" s="5">
        <v>54</v>
      </c>
      <c r="AL8" s="28"/>
      <c r="AM8" s="86">
        <v>858</v>
      </c>
      <c r="AN8" s="3">
        <v>14</v>
      </c>
      <c r="AO8" s="15">
        <f t="shared" si="0"/>
        <v>872</v>
      </c>
      <c r="AP8" s="58">
        <f t="shared" si="1"/>
        <v>14</v>
      </c>
      <c r="AQ8" s="29">
        <f t="shared" si="2"/>
        <v>62.285714285714285</v>
      </c>
      <c r="AV8" s="14"/>
    </row>
    <row r="9" spans="1:48" ht="12.75">
      <c r="A9" s="3" t="s">
        <v>78</v>
      </c>
      <c r="B9" s="2" t="s">
        <v>2</v>
      </c>
      <c r="C9" s="15"/>
      <c r="D9" s="15">
        <v>62</v>
      </c>
      <c r="E9" s="18"/>
      <c r="F9" s="28">
        <v>72</v>
      </c>
      <c r="G9" s="5"/>
      <c r="H9" s="5"/>
      <c r="I9" s="18"/>
      <c r="J9" s="28"/>
      <c r="K9" s="5">
        <v>55</v>
      </c>
      <c r="L9" s="5"/>
      <c r="M9" s="18"/>
      <c r="N9" s="28">
        <v>59</v>
      </c>
      <c r="O9" s="5"/>
      <c r="P9" s="5">
        <v>56</v>
      </c>
      <c r="Q9" s="18">
        <v>59</v>
      </c>
      <c r="R9" s="28"/>
      <c r="S9" s="5">
        <v>68</v>
      </c>
      <c r="T9" s="28"/>
      <c r="U9" s="5"/>
      <c r="V9" s="28">
        <v>46</v>
      </c>
      <c r="W9" s="5"/>
      <c r="X9" s="28">
        <v>53</v>
      </c>
      <c r="Y9" s="5"/>
      <c r="Z9" s="28"/>
      <c r="AA9" s="5"/>
      <c r="AB9" s="28"/>
      <c r="AC9" s="5"/>
      <c r="AD9" s="28">
        <v>47</v>
      </c>
      <c r="AE9" s="5">
        <v>46</v>
      </c>
      <c r="AF9" s="28"/>
      <c r="AG9" s="5">
        <v>70</v>
      </c>
      <c r="AH9" s="28"/>
      <c r="AI9" s="5"/>
      <c r="AJ9" s="28">
        <v>48</v>
      </c>
      <c r="AK9" s="5"/>
      <c r="AL9" s="28">
        <v>70</v>
      </c>
      <c r="AM9" s="17">
        <v>831</v>
      </c>
      <c r="AN9" s="3">
        <v>14</v>
      </c>
      <c r="AO9" s="15">
        <f t="shared" si="0"/>
        <v>811</v>
      </c>
      <c r="AP9" s="58">
        <f t="shared" si="1"/>
        <v>14</v>
      </c>
      <c r="AQ9" s="29">
        <f t="shared" si="2"/>
        <v>57.92857142857143</v>
      </c>
      <c r="AV9" s="14"/>
    </row>
    <row r="10" spans="1:48" ht="12.75">
      <c r="A10" s="3" t="s">
        <v>77</v>
      </c>
      <c r="B10" s="2" t="s">
        <v>2</v>
      </c>
      <c r="C10" s="15"/>
      <c r="D10" s="15">
        <v>74</v>
      </c>
      <c r="E10" s="18"/>
      <c r="F10" s="28"/>
      <c r="G10" s="5">
        <v>60</v>
      </c>
      <c r="H10" s="5"/>
      <c r="I10" s="18">
        <v>58</v>
      </c>
      <c r="J10" s="28"/>
      <c r="K10" s="5">
        <v>64</v>
      </c>
      <c r="L10" s="5"/>
      <c r="M10" s="18"/>
      <c r="N10" s="28">
        <v>43</v>
      </c>
      <c r="O10" s="5"/>
      <c r="P10" s="5">
        <v>54</v>
      </c>
      <c r="Q10" s="18"/>
      <c r="R10" s="28">
        <v>72</v>
      </c>
      <c r="S10" s="5"/>
      <c r="T10" s="28"/>
      <c r="U10" s="5"/>
      <c r="V10" s="28">
        <v>59</v>
      </c>
      <c r="W10" s="5"/>
      <c r="X10" s="28"/>
      <c r="Y10" s="5"/>
      <c r="Z10" s="28">
        <v>66</v>
      </c>
      <c r="AA10" s="5"/>
      <c r="AB10" s="28">
        <v>69</v>
      </c>
      <c r="AC10" s="5">
        <v>68</v>
      </c>
      <c r="AD10" s="28"/>
      <c r="AE10" s="5"/>
      <c r="AF10" s="28">
        <v>71</v>
      </c>
      <c r="AG10" s="5">
        <v>59</v>
      </c>
      <c r="AH10" s="28"/>
      <c r="AI10" s="5">
        <v>60</v>
      </c>
      <c r="AJ10" s="28"/>
      <c r="AK10" s="5"/>
      <c r="AL10" s="28"/>
      <c r="AM10" s="17">
        <v>829</v>
      </c>
      <c r="AN10" s="3">
        <v>14</v>
      </c>
      <c r="AO10" s="15">
        <f t="shared" si="0"/>
        <v>877</v>
      </c>
      <c r="AP10" s="58">
        <f t="shared" si="1"/>
        <v>14</v>
      </c>
      <c r="AQ10" s="29">
        <f t="shared" si="2"/>
        <v>62.642857142857146</v>
      </c>
      <c r="AV10" s="14"/>
    </row>
    <row r="11" spans="40:48" ht="12.75">
      <c r="AN11" s="4"/>
      <c r="AP11"/>
      <c r="AQ11" s="26"/>
      <c r="AV11" s="14"/>
    </row>
    <row r="12" spans="1:48" ht="12.75">
      <c r="A12" s="3" t="s">
        <v>85</v>
      </c>
      <c r="B12" s="2" t="s">
        <v>3</v>
      </c>
      <c r="C12" s="17"/>
      <c r="D12" s="16">
        <v>71</v>
      </c>
      <c r="E12" s="18"/>
      <c r="F12" s="28">
        <v>64</v>
      </c>
      <c r="G12" s="18">
        <v>53</v>
      </c>
      <c r="H12" s="28"/>
      <c r="I12" s="18">
        <v>57</v>
      </c>
      <c r="J12" s="28"/>
      <c r="K12" s="18"/>
      <c r="L12" s="28"/>
      <c r="M12" s="18">
        <v>55</v>
      </c>
      <c r="N12" s="28"/>
      <c r="O12" s="18"/>
      <c r="P12" s="28">
        <v>65</v>
      </c>
      <c r="Q12" s="18"/>
      <c r="R12" s="28"/>
      <c r="S12" s="18"/>
      <c r="T12" s="28">
        <v>85</v>
      </c>
      <c r="U12" s="18"/>
      <c r="V12" s="28">
        <v>55</v>
      </c>
      <c r="W12" s="18">
        <v>49</v>
      </c>
      <c r="X12" s="28"/>
      <c r="Y12" s="18"/>
      <c r="Z12" s="28">
        <v>60</v>
      </c>
      <c r="AA12" s="18"/>
      <c r="AB12" s="28">
        <v>79</v>
      </c>
      <c r="AC12" s="18"/>
      <c r="AD12" s="28"/>
      <c r="AE12" s="18">
        <v>60</v>
      </c>
      <c r="AF12" s="28"/>
      <c r="AG12" s="18">
        <v>73</v>
      </c>
      <c r="AH12" s="28"/>
      <c r="AI12" s="18"/>
      <c r="AJ12" s="28"/>
      <c r="AK12" s="18">
        <v>56</v>
      </c>
      <c r="AL12" s="28"/>
      <c r="AM12" s="17">
        <v>749</v>
      </c>
      <c r="AN12" s="3">
        <v>14</v>
      </c>
      <c r="AO12" s="15">
        <f>SUM(C12:AL12)</f>
        <v>882</v>
      </c>
      <c r="AP12" s="58">
        <f>COUNTIF(C12:AL12,"&gt;0")</f>
        <v>14</v>
      </c>
      <c r="AQ12" s="29">
        <f>IF(AND(AN12=0,AP12=0),"",AO12/AP12)</f>
        <v>63</v>
      </c>
      <c r="AV12" s="14"/>
    </row>
    <row r="13" spans="1:48" ht="12.75">
      <c r="A13" s="3" t="s">
        <v>86</v>
      </c>
      <c r="B13" s="2" t="s">
        <v>3</v>
      </c>
      <c r="C13" s="17"/>
      <c r="D13" s="16">
        <v>73</v>
      </c>
      <c r="E13" s="18">
        <v>69</v>
      </c>
      <c r="F13" s="28"/>
      <c r="G13" s="18">
        <v>64</v>
      </c>
      <c r="H13" s="28"/>
      <c r="I13" s="18"/>
      <c r="J13" s="28"/>
      <c r="K13" s="18">
        <v>58</v>
      </c>
      <c r="L13" s="28"/>
      <c r="M13" s="18"/>
      <c r="N13" s="28"/>
      <c r="O13" s="18">
        <v>53</v>
      </c>
      <c r="P13" s="28"/>
      <c r="Q13" s="18"/>
      <c r="R13" s="28">
        <v>65</v>
      </c>
      <c r="S13" s="18"/>
      <c r="T13" s="28">
        <v>65</v>
      </c>
      <c r="U13" s="18">
        <v>51</v>
      </c>
      <c r="V13" s="28"/>
      <c r="W13" s="18"/>
      <c r="X13" s="28">
        <v>59</v>
      </c>
      <c r="Y13" s="18"/>
      <c r="Z13" s="28">
        <v>33</v>
      </c>
      <c r="AA13" s="18"/>
      <c r="AB13" s="28"/>
      <c r="AC13" s="18">
        <v>49</v>
      </c>
      <c r="AD13" s="28"/>
      <c r="AE13" s="18"/>
      <c r="AF13" s="28"/>
      <c r="AG13" s="18"/>
      <c r="AH13" s="28">
        <v>55</v>
      </c>
      <c r="AI13" s="18">
        <v>55</v>
      </c>
      <c r="AJ13" s="28"/>
      <c r="AK13" s="18">
        <v>60</v>
      </c>
      <c r="AL13" s="28"/>
      <c r="AM13" s="17">
        <v>749</v>
      </c>
      <c r="AN13" s="3">
        <v>14</v>
      </c>
      <c r="AO13" s="15">
        <f aca="true" t="shared" si="3" ref="AO13:AO19">SUM(C13:AL13)</f>
        <v>809</v>
      </c>
      <c r="AP13" s="58">
        <f aca="true" t="shared" si="4" ref="AP13:AP19">COUNTIF(C13:AL13,"&gt;0")</f>
        <v>14</v>
      </c>
      <c r="AQ13" s="29">
        <f aca="true" t="shared" si="5" ref="AQ13:AQ19">IF(AND(AN13=0,AP13=0),"",AO13/AP13)</f>
        <v>57.785714285714285</v>
      </c>
      <c r="AV13" s="14"/>
    </row>
    <row r="14" spans="1:48" ht="12.75">
      <c r="A14" s="3" t="s">
        <v>88</v>
      </c>
      <c r="B14" s="2" t="s">
        <v>3</v>
      </c>
      <c r="C14" s="15"/>
      <c r="D14" s="15"/>
      <c r="E14" s="18"/>
      <c r="F14" s="28">
        <v>64</v>
      </c>
      <c r="G14" s="5"/>
      <c r="H14" s="5"/>
      <c r="I14" s="18"/>
      <c r="J14" s="28">
        <v>58</v>
      </c>
      <c r="K14" s="5">
        <v>62</v>
      </c>
      <c r="L14" s="5"/>
      <c r="M14" s="18"/>
      <c r="N14" s="28">
        <v>56</v>
      </c>
      <c r="O14" s="5">
        <v>61</v>
      </c>
      <c r="P14" s="5"/>
      <c r="Q14" s="18"/>
      <c r="R14" s="28">
        <v>64</v>
      </c>
      <c r="S14" s="5">
        <v>72</v>
      </c>
      <c r="T14" s="28"/>
      <c r="U14" s="5"/>
      <c r="V14" s="28"/>
      <c r="W14" s="5">
        <v>47</v>
      </c>
      <c r="X14" s="28"/>
      <c r="Y14" s="5"/>
      <c r="Z14" s="28"/>
      <c r="AA14" s="5">
        <v>78</v>
      </c>
      <c r="AB14" s="28"/>
      <c r="AC14" s="5">
        <v>72</v>
      </c>
      <c r="AD14" s="28"/>
      <c r="AE14" s="5"/>
      <c r="AF14" s="28">
        <v>58</v>
      </c>
      <c r="AG14" s="5">
        <v>64</v>
      </c>
      <c r="AH14" s="28"/>
      <c r="AI14" s="5"/>
      <c r="AJ14" s="28">
        <v>46</v>
      </c>
      <c r="AK14" s="5"/>
      <c r="AL14" s="28">
        <v>66</v>
      </c>
      <c r="AM14" s="17">
        <v>829</v>
      </c>
      <c r="AN14" s="3">
        <v>14</v>
      </c>
      <c r="AO14" s="15">
        <f t="shared" si="3"/>
        <v>868</v>
      </c>
      <c r="AP14" s="58">
        <f t="shared" si="4"/>
        <v>14</v>
      </c>
      <c r="AQ14" s="29">
        <f t="shared" si="5"/>
        <v>62</v>
      </c>
      <c r="AV14" s="14"/>
    </row>
    <row r="15" spans="1:48" ht="12.75">
      <c r="A15" s="3" t="s">
        <v>89</v>
      </c>
      <c r="B15" s="2" t="s">
        <v>3</v>
      </c>
      <c r="C15" s="15">
        <v>60</v>
      </c>
      <c r="D15" s="15"/>
      <c r="E15" s="18"/>
      <c r="F15" s="28"/>
      <c r="G15" s="5">
        <v>43</v>
      </c>
      <c r="H15" s="5"/>
      <c r="I15" s="18"/>
      <c r="J15" s="28">
        <v>55</v>
      </c>
      <c r="K15" s="5"/>
      <c r="L15" s="5">
        <v>65</v>
      </c>
      <c r="M15" s="18"/>
      <c r="N15" s="28">
        <v>56</v>
      </c>
      <c r="O15" s="5"/>
      <c r="P15" s="5">
        <v>46</v>
      </c>
      <c r="Q15" s="18"/>
      <c r="R15" s="28"/>
      <c r="S15" s="5">
        <v>57</v>
      </c>
      <c r="T15" s="28"/>
      <c r="U15" s="5"/>
      <c r="V15" s="28">
        <v>53</v>
      </c>
      <c r="W15" s="5"/>
      <c r="X15" s="28"/>
      <c r="Y15" s="5">
        <v>49</v>
      </c>
      <c r="Z15" s="28"/>
      <c r="AA15" s="5"/>
      <c r="AB15" s="28">
        <v>62</v>
      </c>
      <c r="AC15" s="5"/>
      <c r="AD15" s="28">
        <v>46</v>
      </c>
      <c r="AE15" s="5">
        <v>51</v>
      </c>
      <c r="AF15" s="28"/>
      <c r="AG15" s="5"/>
      <c r="AH15" s="28">
        <v>69</v>
      </c>
      <c r="AI15" s="5"/>
      <c r="AJ15" s="28"/>
      <c r="AK15" s="5"/>
      <c r="AL15" s="28">
        <v>42</v>
      </c>
      <c r="AM15" s="17">
        <v>762</v>
      </c>
      <c r="AN15" s="3">
        <v>14</v>
      </c>
      <c r="AO15" s="15">
        <f t="shared" si="3"/>
        <v>754</v>
      </c>
      <c r="AP15" s="58">
        <f t="shared" si="4"/>
        <v>14</v>
      </c>
      <c r="AQ15" s="29">
        <f t="shared" si="5"/>
        <v>53.857142857142854</v>
      </c>
      <c r="AV15" s="14"/>
    </row>
    <row r="16" spans="1:48" ht="12.75">
      <c r="A16" s="3" t="s">
        <v>90</v>
      </c>
      <c r="B16" s="2" t="s">
        <v>3</v>
      </c>
      <c r="C16" s="15">
        <v>67</v>
      </c>
      <c r="D16" s="15"/>
      <c r="E16" s="18">
        <v>51</v>
      </c>
      <c r="F16" s="28"/>
      <c r="G16" s="5"/>
      <c r="H16" s="5"/>
      <c r="I16" s="18">
        <v>50</v>
      </c>
      <c r="J16" s="28"/>
      <c r="K16" s="5"/>
      <c r="L16" s="5">
        <v>47</v>
      </c>
      <c r="M16" s="18">
        <v>45</v>
      </c>
      <c r="N16" s="28"/>
      <c r="O16" s="5"/>
      <c r="P16" s="5">
        <v>39</v>
      </c>
      <c r="Q16" s="18"/>
      <c r="R16" s="28">
        <v>52</v>
      </c>
      <c r="S16" s="5"/>
      <c r="T16" s="28"/>
      <c r="U16" s="5"/>
      <c r="V16" s="28">
        <v>54</v>
      </c>
      <c r="W16" s="5"/>
      <c r="X16" s="28">
        <v>42</v>
      </c>
      <c r="Y16" s="5"/>
      <c r="Z16" s="28"/>
      <c r="AA16" s="5"/>
      <c r="AB16" s="28">
        <v>61</v>
      </c>
      <c r="AC16" s="5"/>
      <c r="AD16" s="28">
        <v>53</v>
      </c>
      <c r="AE16" s="5"/>
      <c r="AF16" s="28">
        <v>64</v>
      </c>
      <c r="AG16" s="5">
        <v>64</v>
      </c>
      <c r="AH16" s="28"/>
      <c r="AI16" s="5"/>
      <c r="AJ16" s="28">
        <v>44</v>
      </c>
      <c r="AK16" s="5"/>
      <c r="AL16" s="28"/>
      <c r="AM16" s="17">
        <v>711</v>
      </c>
      <c r="AN16" s="3">
        <v>14</v>
      </c>
      <c r="AO16" s="15">
        <f t="shared" si="3"/>
        <v>733</v>
      </c>
      <c r="AP16" s="58">
        <f t="shared" si="4"/>
        <v>14</v>
      </c>
      <c r="AQ16" s="29">
        <f t="shared" si="5"/>
        <v>52.357142857142854</v>
      </c>
      <c r="AV16" s="14"/>
    </row>
    <row r="17" spans="1:48" ht="12.75">
      <c r="A17" s="3" t="s">
        <v>91</v>
      </c>
      <c r="B17" s="2" t="s">
        <v>3</v>
      </c>
      <c r="C17" s="15"/>
      <c r="D17" s="15"/>
      <c r="E17" s="18"/>
      <c r="F17" s="28">
        <v>66</v>
      </c>
      <c r="G17" s="5"/>
      <c r="H17" s="5">
        <v>60</v>
      </c>
      <c r="I17" s="18"/>
      <c r="J17" s="28">
        <v>54</v>
      </c>
      <c r="K17" s="5"/>
      <c r="L17" s="5">
        <v>56</v>
      </c>
      <c r="M17" s="18"/>
      <c r="N17" s="28">
        <v>56</v>
      </c>
      <c r="O17" s="5">
        <v>53</v>
      </c>
      <c r="P17" s="5"/>
      <c r="Q17" s="18">
        <v>66</v>
      </c>
      <c r="R17" s="28"/>
      <c r="S17" s="5"/>
      <c r="T17" s="28"/>
      <c r="U17" s="5"/>
      <c r="V17" s="28"/>
      <c r="W17" s="5"/>
      <c r="X17" s="28"/>
      <c r="Y17" s="5"/>
      <c r="Z17" s="28">
        <v>43</v>
      </c>
      <c r="AA17" s="5">
        <v>48</v>
      </c>
      <c r="AB17" s="28"/>
      <c r="AC17" s="5"/>
      <c r="AD17" s="28">
        <v>65</v>
      </c>
      <c r="AE17" s="5"/>
      <c r="AF17" s="28">
        <v>55</v>
      </c>
      <c r="AG17" s="5"/>
      <c r="AH17" s="28">
        <v>68</v>
      </c>
      <c r="AI17" s="5"/>
      <c r="AJ17" s="28">
        <v>57</v>
      </c>
      <c r="AK17" s="5"/>
      <c r="AL17" s="28"/>
      <c r="AM17" s="17">
        <v>769</v>
      </c>
      <c r="AN17" s="3">
        <v>14</v>
      </c>
      <c r="AO17" s="15">
        <f t="shared" si="3"/>
        <v>747</v>
      </c>
      <c r="AP17" s="58">
        <f t="shared" si="4"/>
        <v>13</v>
      </c>
      <c r="AQ17" s="29">
        <f t="shared" si="5"/>
        <v>57.46153846153846</v>
      </c>
      <c r="AV17" s="14"/>
    </row>
    <row r="18" spans="1:48" ht="12.75">
      <c r="A18" s="65" t="s">
        <v>92</v>
      </c>
      <c r="B18" s="2" t="s">
        <v>3</v>
      </c>
      <c r="C18" s="15"/>
      <c r="D18" s="15">
        <v>62</v>
      </c>
      <c r="E18" s="18"/>
      <c r="F18" s="28"/>
      <c r="G18" s="5"/>
      <c r="H18" s="5">
        <v>51</v>
      </c>
      <c r="I18" s="18">
        <v>50</v>
      </c>
      <c r="J18" s="28"/>
      <c r="K18" s="5"/>
      <c r="L18" s="5"/>
      <c r="M18" s="18">
        <v>51</v>
      </c>
      <c r="N18" s="28"/>
      <c r="O18" s="5">
        <v>57</v>
      </c>
      <c r="P18" s="5"/>
      <c r="Q18" s="18">
        <v>48</v>
      </c>
      <c r="R18" s="28"/>
      <c r="S18" s="5">
        <v>53</v>
      </c>
      <c r="T18" s="28"/>
      <c r="U18" s="5">
        <v>43</v>
      </c>
      <c r="V18" s="28"/>
      <c r="W18" s="5"/>
      <c r="X18" s="28"/>
      <c r="Y18" s="5">
        <v>46</v>
      </c>
      <c r="Z18" s="28"/>
      <c r="AA18" s="5">
        <v>43</v>
      </c>
      <c r="AB18" s="28"/>
      <c r="AC18" s="5"/>
      <c r="AD18" s="28"/>
      <c r="AE18" s="5">
        <v>53</v>
      </c>
      <c r="AF18" s="28"/>
      <c r="AG18" s="5">
        <v>54</v>
      </c>
      <c r="AH18" s="28"/>
      <c r="AI18" s="5">
        <v>54</v>
      </c>
      <c r="AJ18" s="28"/>
      <c r="AK18" s="5"/>
      <c r="AL18" s="28">
        <v>33</v>
      </c>
      <c r="AM18" s="17">
        <v>692</v>
      </c>
      <c r="AN18" s="3">
        <v>14</v>
      </c>
      <c r="AO18" s="15">
        <f t="shared" si="3"/>
        <v>698</v>
      </c>
      <c r="AP18" s="58">
        <f t="shared" si="4"/>
        <v>14</v>
      </c>
      <c r="AQ18" s="29">
        <f t="shared" si="5"/>
        <v>49.857142857142854</v>
      </c>
      <c r="AV18" s="14"/>
    </row>
    <row r="19" spans="1:48" ht="12.75">
      <c r="A19" s="3" t="s">
        <v>87</v>
      </c>
      <c r="B19" s="2" t="s">
        <v>3</v>
      </c>
      <c r="C19" s="15">
        <v>59</v>
      </c>
      <c r="D19" s="15"/>
      <c r="E19" s="18">
        <v>33</v>
      </c>
      <c r="F19" s="28"/>
      <c r="G19" s="5"/>
      <c r="H19" s="5">
        <v>45</v>
      </c>
      <c r="I19" s="18"/>
      <c r="J19" s="28"/>
      <c r="K19" s="5">
        <v>47</v>
      </c>
      <c r="L19" s="5"/>
      <c r="M19" s="18"/>
      <c r="N19" s="28"/>
      <c r="O19" s="5"/>
      <c r="P19" s="5">
        <v>49</v>
      </c>
      <c r="Q19" s="18">
        <v>64</v>
      </c>
      <c r="R19" s="28"/>
      <c r="S19" s="5"/>
      <c r="T19" s="28">
        <v>72</v>
      </c>
      <c r="U19" s="5">
        <v>47</v>
      </c>
      <c r="V19" s="28"/>
      <c r="W19" s="5"/>
      <c r="X19" s="28"/>
      <c r="Y19" s="5">
        <v>58</v>
      </c>
      <c r="Z19" s="28"/>
      <c r="AA19" s="5"/>
      <c r="AB19" s="28"/>
      <c r="AC19" s="5">
        <v>43</v>
      </c>
      <c r="AD19" s="28"/>
      <c r="AE19" s="5"/>
      <c r="AF19" s="28"/>
      <c r="AG19" s="5"/>
      <c r="AH19" s="28">
        <v>59</v>
      </c>
      <c r="AI19" s="5">
        <v>49</v>
      </c>
      <c r="AJ19" s="28"/>
      <c r="AK19" s="5">
        <v>39</v>
      </c>
      <c r="AL19" s="28"/>
      <c r="AM19" s="17">
        <v>728</v>
      </c>
      <c r="AN19" s="3">
        <v>14</v>
      </c>
      <c r="AO19" s="15">
        <f t="shared" si="3"/>
        <v>664</v>
      </c>
      <c r="AP19" s="58">
        <f t="shared" si="4"/>
        <v>13</v>
      </c>
      <c r="AQ19" s="29">
        <f t="shared" si="5"/>
        <v>51.07692307692308</v>
      </c>
      <c r="AV19" s="14"/>
    </row>
    <row r="20" spans="40:48" ht="12.75">
      <c r="AN20" s="4"/>
      <c r="AP20"/>
      <c r="AQ20" s="83"/>
      <c r="AV20" s="14"/>
    </row>
    <row r="21" spans="40:48" ht="12.75">
      <c r="AN21" s="4"/>
      <c r="AP21"/>
      <c r="AQ21" s="85"/>
      <c r="AV21" s="14"/>
    </row>
    <row r="22" spans="1:48" ht="12.75">
      <c r="A22" s="3" t="s">
        <v>69</v>
      </c>
      <c r="B22" s="2" t="s">
        <v>4</v>
      </c>
      <c r="C22" s="15"/>
      <c r="D22" s="15"/>
      <c r="E22" s="18"/>
      <c r="F22" s="28"/>
      <c r="G22" s="5"/>
      <c r="H22" s="5">
        <v>33</v>
      </c>
      <c r="I22" s="18">
        <v>51</v>
      </c>
      <c r="J22" s="28"/>
      <c r="K22" s="5"/>
      <c r="L22" s="5">
        <v>55</v>
      </c>
      <c r="M22" s="18"/>
      <c r="N22" s="28">
        <v>49</v>
      </c>
      <c r="O22" s="5">
        <v>46</v>
      </c>
      <c r="P22" s="5"/>
      <c r="Q22" s="18">
        <v>55</v>
      </c>
      <c r="R22" s="28"/>
      <c r="S22" s="5">
        <v>59</v>
      </c>
      <c r="T22" s="28"/>
      <c r="U22" s="5"/>
      <c r="V22" s="28"/>
      <c r="W22" s="5"/>
      <c r="X22" s="28"/>
      <c r="Y22" s="5">
        <v>38</v>
      </c>
      <c r="Z22" s="28"/>
      <c r="AA22" s="5"/>
      <c r="AB22" s="28">
        <v>59</v>
      </c>
      <c r="AC22" s="5">
        <v>48</v>
      </c>
      <c r="AD22" s="28"/>
      <c r="AE22" s="5">
        <v>44</v>
      </c>
      <c r="AF22" s="28"/>
      <c r="AG22" s="5"/>
      <c r="AH22" s="28">
        <v>43</v>
      </c>
      <c r="AI22" s="5"/>
      <c r="AJ22" s="28">
        <v>34</v>
      </c>
      <c r="AK22" s="5"/>
      <c r="AL22" s="28">
        <v>35</v>
      </c>
      <c r="AM22" s="17">
        <v>631</v>
      </c>
      <c r="AN22" s="3">
        <v>14</v>
      </c>
      <c r="AO22" s="15">
        <f>SUM(C22:AL22)</f>
        <v>649</v>
      </c>
      <c r="AP22" s="58">
        <f>COUNTIF(C22:AL22,"&gt;0")</f>
        <v>14</v>
      </c>
      <c r="AQ22" s="29">
        <f>IF(AND(AN22=0,AP22=0),"",AO22/AP22)</f>
        <v>46.357142857142854</v>
      </c>
      <c r="AV22" s="14"/>
    </row>
    <row r="23" spans="1:48" ht="12.75">
      <c r="A23" s="3" t="s">
        <v>70</v>
      </c>
      <c r="B23" s="2" t="s">
        <v>4</v>
      </c>
      <c r="C23" s="17">
        <v>67</v>
      </c>
      <c r="D23" s="16"/>
      <c r="E23" s="18"/>
      <c r="F23" s="28">
        <v>49</v>
      </c>
      <c r="G23" s="18">
        <v>49</v>
      </c>
      <c r="H23" s="28"/>
      <c r="I23" s="18"/>
      <c r="J23" s="28">
        <v>58</v>
      </c>
      <c r="K23" s="18"/>
      <c r="L23" s="28">
        <v>72</v>
      </c>
      <c r="M23" s="18"/>
      <c r="N23" s="28"/>
      <c r="O23" s="18"/>
      <c r="P23" s="28">
        <v>53</v>
      </c>
      <c r="Q23" s="18"/>
      <c r="R23" s="28"/>
      <c r="S23" s="18"/>
      <c r="T23" s="28">
        <v>64</v>
      </c>
      <c r="U23" s="18"/>
      <c r="V23" s="28">
        <v>51</v>
      </c>
      <c r="W23" s="18"/>
      <c r="X23" s="28">
        <v>38</v>
      </c>
      <c r="Y23" s="18"/>
      <c r="Z23" s="28">
        <v>43</v>
      </c>
      <c r="AA23" s="18">
        <v>64</v>
      </c>
      <c r="AB23" s="28"/>
      <c r="AC23" s="18"/>
      <c r="AD23" s="28">
        <v>32</v>
      </c>
      <c r="AE23" s="18"/>
      <c r="AF23" s="28"/>
      <c r="AG23" s="18"/>
      <c r="AH23" s="28">
        <v>52</v>
      </c>
      <c r="AI23" s="18"/>
      <c r="AJ23" s="28"/>
      <c r="AK23" s="18">
        <v>44</v>
      </c>
      <c r="AL23" s="28"/>
      <c r="AM23" s="17">
        <v>622</v>
      </c>
      <c r="AN23" s="3">
        <v>14</v>
      </c>
      <c r="AO23" s="15">
        <f aca="true" t="shared" si="6" ref="AO23:AO29">SUM(C23:AL23)</f>
        <v>736</v>
      </c>
      <c r="AP23" s="58">
        <f aca="true" t="shared" si="7" ref="AP23:AP29">COUNTIF(C23:AL23,"&gt;0")</f>
        <v>14</v>
      </c>
      <c r="AQ23" s="29">
        <f aca="true" t="shared" si="8" ref="AQ23:AQ29">IF(AND(AN23=0,AP23=0),"",AO23/AP23)</f>
        <v>52.57142857142857</v>
      </c>
      <c r="AV23" s="14"/>
    </row>
    <row r="24" spans="1:48" ht="12.75">
      <c r="A24" s="3" t="s">
        <v>71</v>
      </c>
      <c r="B24" s="2" t="s">
        <v>4</v>
      </c>
      <c r="C24" s="17"/>
      <c r="D24" s="16">
        <v>62</v>
      </c>
      <c r="E24" s="18">
        <v>44</v>
      </c>
      <c r="F24" s="28"/>
      <c r="G24" s="18">
        <v>37</v>
      </c>
      <c r="H24" s="28"/>
      <c r="I24" s="18"/>
      <c r="J24" s="28"/>
      <c r="K24" s="18"/>
      <c r="L24" s="28"/>
      <c r="M24" s="18">
        <v>49</v>
      </c>
      <c r="N24" s="28"/>
      <c r="O24" s="18"/>
      <c r="P24" s="28">
        <v>46</v>
      </c>
      <c r="Q24" s="18">
        <v>44</v>
      </c>
      <c r="R24" s="28"/>
      <c r="S24" s="18"/>
      <c r="T24" s="28">
        <v>60</v>
      </c>
      <c r="U24" s="18">
        <v>41</v>
      </c>
      <c r="V24" s="28"/>
      <c r="W24" s="18"/>
      <c r="X24" s="28"/>
      <c r="Y24" s="18">
        <v>47</v>
      </c>
      <c r="Z24" s="28"/>
      <c r="AA24" s="18"/>
      <c r="AB24" s="28"/>
      <c r="AC24" s="18"/>
      <c r="AD24" s="28"/>
      <c r="AE24" s="18">
        <v>32</v>
      </c>
      <c r="AF24" s="28"/>
      <c r="AG24" s="18">
        <v>41</v>
      </c>
      <c r="AH24" s="28"/>
      <c r="AI24" s="18">
        <v>36</v>
      </c>
      <c r="AJ24" s="28"/>
      <c r="AK24" s="18">
        <v>49</v>
      </c>
      <c r="AL24" s="28"/>
      <c r="AM24" s="17">
        <v>641</v>
      </c>
      <c r="AN24" s="3">
        <v>14</v>
      </c>
      <c r="AO24" s="15">
        <f t="shared" si="6"/>
        <v>588</v>
      </c>
      <c r="AP24" s="58">
        <f t="shared" si="7"/>
        <v>13</v>
      </c>
      <c r="AQ24" s="29">
        <f t="shared" si="8"/>
        <v>45.23076923076923</v>
      </c>
      <c r="AV24" s="14"/>
    </row>
    <row r="25" spans="1:48" ht="12.75">
      <c r="A25" s="3" t="s">
        <v>72</v>
      </c>
      <c r="B25" s="2" t="s">
        <v>4</v>
      </c>
      <c r="C25" s="17"/>
      <c r="D25" s="15">
        <v>56</v>
      </c>
      <c r="E25" s="18"/>
      <c r="F25" s="28">
        <v>45</v>
      </c>
      <c r="G25" s="5"/>
      <c r="H25" s="5">
        <v>46</v>
      </c>
      <c r="I25" s="18"/>
      <c r="J25" s="28">
        <v>58</v>
      </c>
      <c r="K25" s="5">
        <v>55</v>
      </c>
      <c r="L25" s="5"/>
      <c r="M25" s="18"/>
      <c r="N25" s="28"/>
      <c r="O25" s="5"/>
      <c r="P25" s="5">
        <v>43</v>
      </c>
      <c r="Q25" s="18"/>
      <c r="R25" s="28"/>
      <c r="S25" s="5"/>
      <c r="T25" s="28">
        <v>58</v>
      </c>
      <c r="U25" s="5">
        <v>43</v>
      </c>
      <c r="V25" s="28"/>
      <c r="W25" s="5"/>
      <c r="X25" s="28">
        <v>38</v>
      </c>
      <c r="Y25" s="5"/>
      <c r="Z25" s="28">
        <v>49</v>
      </c>
      <c r="AA25" s="5">
        <v>44</v>
      </c>
      <c r="AB25" s="28"/>
      <c r="AC25" s="5">
        <v>43</v>
      </c>
      <c r="AD25" s="28"/>
      <c r="AE25" s="5"/>
      <c r="AF25" s="28"/>
      <c r="AG25" s="5">
        <v>71</v>
      </c>
      <c r="AH25" s="28"/>
      <c r="AI25" s="5"/>
      <c r="AJ25" s="28"/>
      <c r="AK25" s="5">
        <v>44</v>
      </c>
      <c r="AL25" s="28"/>
      <c r="AM25" s="17">
        <v>652</v>
      </c>
      <c r="AN25" s="3">
        <v>14</v>
      </c>
      <c r="AO25" s="15">
        <f t="shared" si="6"/>
        <v>693</v>
      </c>
      <c r="AP25" s="58">
        <f t="shared" si="7"/>
        <v>14</v>
      </c>
      <c r="AQ25" s="29">
        <f t="shared" si="8"/>
        <v>49.5</v>
      </c>
      <c r="AV25" s="14"/>
    </row>
    <row r="26" spans="1:48" ht="12.75">
      <c r="A26" s="3" t="s">
        <v>73</v>
      </c>
      <c r="B26" s="2" t="s">
        <v>4</v>
      </c>
      <c r="C26" s="17">
        <v>48</v>
      </c>
      <c r="D26" s="15"/>
      <c r="E26" s="18">
        <v>44</v>
      </c>
      <c r="F26" s="28"/>
      <c r="G26" s="5"/>
      <c r="H26" s="5">
        <v>42</v>
      </c>
      <c r="I26" s="18">
        <v>39</v>
      </c>
      <c r="J26" s="28"/>
      <c r="K26" s="5">
        <v>48</v>
      </c>
      <c r="L26" s="5"/>
      <c r="M26" s="18"/>
      <c r="N26" s="28">
        <v>49</v>
      </c>
      <c r="O26" s="5"/>
      <c r="P26" s="5"/>
      <c r="Q26" s="18"/>
      <c r="R26" s="28">
        <v>64</v>
      </c>
      <c r="S26" s="5"/>
      <c r="T26" s="28"/>
      <c r="U26" s="5">
        <v>45</v>
      </c>
      <c r="V26" s="28"/>
      <c r="W26" s="5">
        <v>45</v>
      </c>
      <c r="X26" s="28"/>
      <c r="Y26" s="5"/>
      <c r="Z26" s="28">
        <v>43</v>
      </c>
      <c r="AA26" s="5"/>
      <c r="AB26" s="28">
        <v>55</v>
      </c>
      <c r="AC26" s="5"/>
      <c r="AD26" s="28">
        <v>43</v>
      </c>
      <c r="AE26" s="5"/>
      <c r="AF26" s="28">
        <v>58</v>
      </c>
      <c r="AG26" s="5"/>
      <c r="AH26" s="28"/>
      <c r="AI26" s="5">
        <v>42</v>
      </c>
      <c r="AJ26" s="28"/>
      <c r="AK26" s="5"/>
      <c r="AL26" s="28"/>
      <c r="AM26" s="17">
        <v>658</v>
      </c>
      <c r="AN26" s="3">
        <v>14</v>
      </c>
      <c r="AO26" s="15">
        <f t="shared" si="6"/>
        <v>665</v>
      </c>
      <c r="AP26" s="58">
        <f t="shared" si="7"/>
        <v>14</v>
      </c>
      <c r="AQ26" s="29">
        <f t="shared" si="8"/>
        <v>47.5</v>
      </c>
      <c r="AV26" s="14"/>
    </row>
    <row r="27" spans="1:48" ht="12.75">
      <c r="A27" s="3" t="s">
        <v>74</v>
      </c>
      <c r="B27" s="2" t="s">
        <v>4</v>
      </c>
      <c r="C27" s="17"/>
      <c r="D27" s="15">
        <v>68</v>
      </c>
      <c r="E27" s="18">
        <v>56</v>
      </c>
      <c r="F27" s="28"/>
      <c r="G27" s="5"/>
      <c r="H27" s="5">
        <v>58</v>
      </c>
      <c r="I27" s="18">
        <v>50</v>
      </c>
      <c r="J27" s="28"/>
      <c r="K27" s="5"/>
      <c r="L27" s="5">
        <v>46</v>
      </c>
      <c r="M27" s="18">
        <v>52</v>
      </c>
      <c r="N27" s="28"/>
      <c r="O27" s="5"/>
      <c r="P27" s="5"/>
      <c r="Q27" s="18"/>
      <c r="R27" s="28">
        <v>68</v>
      </c>
      <c r="S27" s="5"/>
      <c r="T27" s="28"/>
      <c r="U27" s="5"/>
      <c r="V27" s="28">
        <v>41</v>
      </c>
      <c r="W27" s="5">
        <v>46</v>
      </c>
      <c r="X27" s="28"/>
      <c r="Y27" s="5">
        <v>45</v>
      </c>
      <c r="Z27" s="28"/>
      <c r="AA27" s="5"/>
      <c r="AB27" s="28">
        <v>51</v>
      </c>
      <c r="AC27" s="5"/>
      <c r="AD27" s="28">
        <v>34</v>
      </c>
      <c r="AE27" s="5"/>
      <c r="AF27" s="28">
        <v>42</v>
      </c>
      <c r="AG27" s="5"/>
      <c r="AH27" s="28"/>
      <c r="AI27" s="5"/>
      <c r="AJ27" s="28">
        <v>31</v>
      </c>
      <c r="AK27" s="5"/>
      <c r="AL27" s="28"/>
      <c r="AM27" s="17">
        <v>699</v>
      </c>
      <c r="AN27" s="3">
        <v>14</v>
      </c>
      <c r="AO27" s="15">
        <f t="shared" si="6"/>
        <v>688</v>
      </c>
      <c r="AP27" s="58">
        <f t="shared" si="7"/>
        <v>14</v>
      </c>
      <c r="AQ27" s="29">
        <f t="shared" si="8"/>
        <v>49.142857142857146</v>
      </c>
      <c r="AV27" s="14"/>
    </row>
    <row r="28" spans="1:48" ht="12.75">
      <c r="A28" s="3" t="s">
        <v>75</v>
      </c>
      <c r="B28" s="2" t="s">
        <v>4</v>
      </c>
      <c r="C28" s="17"/>
      <c r="D28" s="15"/>
      <c r="E28" s="18"/>
      <c r="F28" s="28">
        <v>70</v>
      </c>
      <c r="G28" s="5">
        <v>71</v>
      </c>
      <c r="H28" s="5"/>
      <c r="I28" s="18"/>
      <c r="J28" s="28"/>
      <c r="K28" s="5">
        <v>48</v>
      </c>
      <c r="L28" s="5"/>
      <c r="M28" s="18">
        <v>60</v>
      </c>
      <c r="N28" s="28"/>
      <c r="O28" s="5">
        <v>56</v>
      </c>
      <c r="P28" s="5"/>
      <c r="Q28" s="18"/>
      <c r="R28" s="28">
        <v>56</v>
      </c>
      <c r="S28" s="5">
        <v>59</v>
      </c>
      <c r="T28" s="28"/>
      <c r="U28" s="5"/>
      <c r="V28" s="28"/>
      <c r="W28" s="5"/>
      <c r="X28" s="28"/>
      <c r="Y28" s="5">
        <v>43</v>
      </c>
      <c r="Z28" s="28"/>
      <c r="AA28" s="5"/>
      <c r="AB28" s="28"/>
      <c r="AC28" s="5">
        <v>71</v>
      </c>
      <c r="AD28" s="28"/>
      <c r="AE28" s="5">
        <v>45</v>
      </c>
      <c r="AF28" s="28"/>
      <c r="AG28" s="5">
        <v>53</v>
      </c>
      <c r="AH28" s="28"/>
      <c r="AI28" s="5">
        <v>59</v>
      </c>
      <c r="AJ28" s="28"/>
      <c r="AK28" s="5"/>
      <c r="AL28" s="28">
        <v>54</v>
      </c>
      <c r="AM28" s="17">
        <v>782</v>
      </c>
      <c r="AN28" s="3">
        <v>14</v>
      </c>
      <c r="AO28" s="15">
        <f t="shared" si="6"/>
        <v>745</v>
      </c>
      <c r="AP28" s="58">
        <f t="shared" si="7"/>
        <v>13</v>
      </c>
      <c r="AQ28" s="29">
        <f t="shared" si="8"/>
        <v>57.30769230769231</v>
      </c>
      <c r="AV28" s="14"/>
    </row>
    <row r="29" spans="1:43" ht="12.75">
      <c r="A29" s="3" t="s">
        <v>76</v>
      </c>
      <c r="B29" s="2" t="s">
        <v>4</v>
      </c>
      <c r="C29" s="17">
        <v>58</v>
      </c>
      <c r="D29" s="15"/>
      <c r="E29" s="18"/>
      <c r="F29" s="28"/>
      <c r="G29" s="5">
        <v>52</v>
      </c>
      <c r="H29" s="5"/>
      <c r="I29" s="18"/>
      <c r="J29" s="28">
        <v>53</v>
      </c>
      <c r="K29" s="5"/>
      <c r="L29" s="5"/>
      <c r="M29" s="18"/>
      <c r="N29" s="28">
        <v>42</v>
      </c>
      <c r="O29" s="5">
        <v>51</v>
      </c>
      <c r="P29" s="5"/>
      <c r="Q29" s="18">
        <v>48</v>
      </c>
      <c r="R29" s="28"/>
      <c r="S29" s="5">
        <v>58</v>
      </c>
      <c r="T29" s="28"/>
      <c r="U29" s="5"/>
      <c r="V29" s="28">
        <v>51</v>
      </c>
      <c r="W29" s="5"/>
      <c r="X29" s="28"/>
      <c r="Y29" s="5"/>
      <c r="Z29" s="28">
        <v>43</v>
      </c>
      <c r="AA29" s="5">
        <v>53</v>
      </c>
      <c r="AB29" s="28"/>
      <c r="AC29" s="5"/>
      <c r="AD29" s="28"/>
      <c r="AE29" s="5"/>
      <c r="AF29" s="28">
        <v>52</v>
      </c>
      <c r="AG29" s="5"/>
      <c r="AH29" s="28">
        <v>60</v>
      </c>
      <c r="AI29" s="5"/>
      <c r="AJ29" s="28">
        <v>48</v>
      </c>
      <c r="AK29" s="5"/>
      <c r="AL29" s="28">
        <v>37</v>
      </c>
      <c r="AM29" s="17">
        <v>693</v>
      </c>
      <c r="AN29" s="3">
        <v>14</v>
      </c>
      <c r="AO29" s="15">
        <f t="shared" si="6"/>
        <v>706</v>
      </c>
      <c r="AP29" s="58">
        <f t="shared" si="7"/>
        <v>14</v>
      </c>
      <c r="AQ29" s="29">
        <f t="shared" si="8"/>
        <v>50.42857142857143</v>
      </c>
    </row>
    <row r="30" spans="42:43" ht="12.75">
      <c r="AP30"/>
      <c r="AQ30" s="29"/>
    </row>
    <row r="32" spans="1:43" ht="12.75">
      <c r="A32" s="24" t="s">
        <v>35</v>
      </c>
      <c r="B32" s="12"/>
      <c r="C32" s="20">
        <f aca="true" t="shared" si="9" ref="C32:AL32">IF(COUNTIF(C3:C30,"&gt;0")=0,"",SUM(C3:C30))</f>
        <v>566</v>
      </c>
      <c r="D32" s="22">
        <f t="shared" si="9"/>
        <v>601</v>
      </c>
      <c r="E32" s="20">
        <f t="shared" si="9"/>
        <v>509</v>
      </c>
      <c r="F32" s="22">
        <f t="shared" si="9"/>
        <v>572</v>
      </c>
      <c r="G32" s="20">
        <f t="shared" si="9"/>
        <v>538</v>
      </c>
      <c r="H32" s="22">
        <f t="shared" si="9"/>
        <v>521</v>
      </c>
      <c r="I32" s="20">
        <f t="shared" si="9"/>
        <v>487</v>
      </c>
      <c r="J32" s="22">
        <f t="shared" si="9"/>
        <v>497</v>
      </c>
      <c r="K32" s="20">
        <f t="shared" si="9"/>
        <v>505</v>
      </c>
      <c r="L32" s="22">
        <f t="shared" si="9"/>
        <v>552</v>
      </c>
      <c r="M32" s="20">
        <f t="shared" si="9"/>
        <v>570</v>
      </c>
      <c r="N32" s="22">
        <f t="shared" si="9"/>
        <v>524</v>
      </c>
      <c r="O32" s="20">
        <f t="shared" si="9"/>
        <v>550</v>
      </c>
      <c r="P32" s="22">
        <f t="shared" si="9"/>
        <v>512</v>
      </c>
      <c r="Q32" s="20">
        <f t="shared" si="9"/>
        <v>517</v>
      </c>
      <c r="R32" s="22">
        <f t="shared" si="9"/>
        <v>571</v>
      </c>
      <c r="S32" s="20">
        <f t="shared" si="9"/>
        <v>561</v>
      </c>
      <c r="T32" s="22">
        <f t="shared" si="9"/>
        <v>626</v>
      </c>
      <c r="U32" s="20">
        <f t="shared" si="9"/>
        <v>446</v>
      </c>
      <c r="V32" s="22">
        <f t="shared" si="9"/>
        <v>476</v>
      </c>
      <c r="W32" s="20">
        <f t="shared" si="9"/>
        <v>378</v>
      </c>
      <c r="X32" s="22">
        <f t="shared" si="9"/>
        <v>343</v>
      </c>
      <c r="Y32" s="20">
        <f t="shared" si="9"/>
        <v>498</v>
      </c>
      <c r="Z32" s="22">
        <f t="shared" si="9"/>
        <v>491</v>
      </c>
      <c r="AA32" s="20">
        <f t="shared" si="9"/>
        <v>541</v>
      </c>
      <c r="AB32" s="22">
        <f t="shared" si="9"/>
        <v>574</v>
      </c>
      <c r="AC32" s="20">
        <f t="shared" si="9"/>
        <v>524</v>
      </c>
      <c r="AD32" s="22">
        <f t="shared" si="9"/>
        <v>449</v>
      </c>
      <c r="AE32" s="20">
        <f t="shared" si="9"/>
        <v>520</v>
      </c>
      <c r="AF32" s="22">
        <f t="shared" si="9"/>
        <v>589</v>
      </c>
      <c r="AG32" s="20">
        <f t="shared" si="9"/>
        <v>630</v>
      </c>
      <c r="AH32" s="22">
        <f t="shared" si="9"/>
        <v>611</v>
      </c>
      <c r="AI32" s="20">
        <f t="shared" si="9"/>
        <v>460</v>
      </c>
      <c r="AJ32" s="22">
        <f t="shared" si="9"/>
        <v>434</v>
      </c>
      <c r="AK32" s="20">
        <f t="shared" si="9"/>
        <v>462</v>
      </c>
      <c r="AL32" s="22">
        <f t="shared" si="9"/>
        <v>455</v>
      </c>
      <c r="AM32" s="11"/>
      <c r="AO32" s="58">
        <f>SUM(AO3:AO30)</f>
        <v>18660</v>
      </c>
      <c r="AP32" s="70">
        <f>SUM(AP3:AP30)</f>
        <v>332</v>
      </c>
      <c r="AQ32" s="29">
        <f>IF(AP32=0,"",AO32/AP32)</f>
        <v>56.204819277108435</v>
      </c>
    </row>
    <row r="33" spans="1:43" ht="12.75">
      <c r="A33" s="11"/>
      <c r="B33" s="12"/>
      <c r="C33" s="26"/>
      <c r="D33" s="26"/>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P33"/>
      <c r="AQ33" s="9"/>
    </row>
    <row r="34" spans="1:43" ht="12.75">
      <c r="A34" s="24" t="s">
        <v>37</v>
      </c>
      <c r="B34" s="12"/>
      <c r="C34" s="33">
        <f>IF(OR(C32="",D32=""),"",C32+D32)</f>
        <v>1167</v>
      </c>
      <c r="D34" s="32"/>
      <c r="E34" s="33">
        <f>IF(OR(E32="",F32=""),"",E32+F32)</f>
        <v>1081</v>
      </c>
      <c r="F34" s="34"/>
      <c r="G34" s="33">
        <f>IF(OR(G32="",H32=""),"",G32+H32)</f>
        <v>1059</v>
      </c>
      <c r="H34" s="35"/>
      <c r="I34" s="33">
        <f>IF(OR(I32="",J32=""),"",I32+J32)</f>
        <v>984</v>
      </c>
      <c r="J34" s="34"/>
      <c r="K34" s="33">
        <f>IF(OR(K32="",L32=""),"",K32+L32)</f>
        <v>1057</v>
      </c>
      <c r="L34" s="35"/>
      <c r="M34" s="33">
        <f>IF(OR(M32="",N32=""),"",M32+N32)</f>
        <v>1094</v>
      </c>
      <c r="N34" s="34"/>
      <c r="O34" s="33">
        <f>IF(OR(O32="",P32=""),"",O32+P32)</f>
        <v>1062</v>
      </c>
      <c r="P34" s="35"/>
      <c r="Q34" s="33">
        <f>IF(OR(Q32="",R32=""),"",Q32+R32)</f>
        <v>1088</v>
      </c>
      <c r="R34" s="34"/>
      <c r="S34" s="33">
        <f>IF(OR(S32="",T32=""),"",S32+T32)</f>
        <v>1187</v>
      </c>
      <c r="T34" s="35"/>
      <c r="U34" s="33">
        <f>IF(U32="","",U32+V32)</f>
        <v>922</v>
      </c>
      <c r="V34" s="34"/>
      <c r="W34" s="33">
        <f>IF(W32="","",W32+X32)</f>
        <v>721</v>
      </c>
      <c r="X34" s="35"/>
      <c r="Y34" s="33">
        <f>IF(Y32="","",Y32+Z32)</f>
        <v>989</v>
      </c>
      <c r="Z34" s="34"/>
      <c r="AA34" s="33">
        <f>IF(AA32="","",AA32+AB32)</f>
        <v>1115</v>
      </c>
      <c r="AB34" s="34"/>
      <c r="AC34" s="33">
        <f>IF(AC32="","",AC32+AD32)</f>
        <v>973</v>
      </c>
      <c r="AD34" s="50"/>
      <c r="AE34" s="33">
        <f>IF(AE32="","",AE32+AF32)</f>
        <v>1109</v>
      </c>
      <c r="AF34" s="50"/>
      <c r="AG34" s="33">
        <f>IF(AG32="","",AG32+AH32)</f>
        <v>1241</v>
      </c>
      <c r="AH34" s="50"/>
      <c r="AI34" s="33">
        <f>IF(AI32="","",AI32+AJ32)</f>
        <v>894</v>
      </c>
      <c r="AJ34" s="50"/>
      <c r="AK34" s="33">
        <f>IF(AK32="","",AK32+AL32)</f>
        <v>917</v>
      </c>
      <c r="AL34" s="50"/>
      <c r="AO34" s="58">
        <f>AO32</f>
        <v>18660</v>
      </c>
      <c r="AP34" s="70">
        <f>AP32</f>
        <v>332</v>
      </c>
      <c r="AQ34" s="29">
        <f>IF(AP34=0,"",AO34/AP34)</f>
        <v>56.204819277108435</v>
      </c>
    </row>
    <row r="36" ht="12.75">
      <c r="C36" s="9" t="s">
        <v>40</v>
      </c>
    </row>
    <row r="37" ht="12.75">
      <c r="C37" s="9" t="s">
        <v>44</v>
      </c>
    </row>
    <row r="38" ht="12.75">
      <c r="C38" s="9" t="s">
        <v>45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&amp;LMacclesfield Quiz League&amp;C2018-19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38"/>
  <sheetViews>
    <sheetView zoomScale="75" zoomScaleNormal="75" zoomScalePageLayoutView="0" workbookViewId="0" topLeftCell="A1">
      <pane xSplit="2" topLeftCell="C1" activePane="topRight" state="frozen"/>
      <selection pane="topLeft" activeCell="A1" sqref="A1"/>
      <selection pane="topRight" activeCell="AL28" sqref="AL28"/>
    </sheetView>
  </sheetViews>
  <sheetFormatPr defaultColWidth="9.140625" defaultRowHeight="12.75"/>
  <cols>
    <col min="1" max="1" width="23.421875" style="0" bestFit="1" customWidth="1"/>
    <col min="2" max="2" width="6.7109375" style="6" customWidth="1"/>
    <col min="3" max="3" width="5.7109375" style="9" customWidth="1"/>
    <col min="4" max="4" width="6.421875" style="9" customWidth="1"/>
    <col min="5" max="38" width="5.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8</v>
      </c>
      <c r="C1" s="30" t="s">
        <v>6</v>
      </c>
      <c r="D1" s="30"/>
      <c r="E1" s="7" t="s">
        <v>7</v>
      </c>
      <c r="F1" s="8"/>
      <c r="G1" s="19" t="s">
        <v>9</v>
      </c>
      <c r="H1" s="19"/>
      <c r="I1" s="7" t="s">
        <v>10</v>
      </c>
      <c r="J1" s="8"/>
      <c r="K1" s="19" t="s">
        <v>17</v>
      </c>
      <c r="L1" s="19"/>
      <c r="M1" s="7" t="s">
        <v>11</v>
      </c>
      <c r="N1" s="8"/>
      <c r="O1" s="19" t="s">
        <v>12</v>
      </c>
      <c r="P1" s="19"/>
      <c r="Q1" s="7" t="s">
        <v>13</v>
      </c>
      <c r="R1" s="8"/>
      <c r="S1" s="19" t="s">
        <v>14</v>
      </c>
      <c r="T1" s="19"/>
      <c r="U1" s="7" t="s">
        <v>15</v>
      </c>
      <c r="V1" s="8"/>
      <c r="W1" s="19" t="s">
        <v>16</v>
      </c>
      <c r="X1" s="19"/>
      <c r="Y1" s="7" t="s">
        <v>5</v>
      </c>
      <c r="Z1" s="8"/>
      <c r="AA1" s="19" t="s">
        <v>18</v>
      </c>
      <c r="AB1" s="8"/>
      <c r="AC1" s="48" t="s">
        <v>19</v>
      </c>
      <c r="AD1" s="48"/>
      <c r="AE1" s="48" t="s">
        <v>20</v>
      </c>
      <c r="AF1" s="48"/>
      <c r="AG1" s="48" t="s">
        <v>21</v>
      </c>
      <c r="AH1" s="48"/>
      <c r="AI1" s="48" t="s">
        <v>22</v>
      </c>
      <c r="AJ1" s="48"/>
      <c r="AK1" s="3" t="s">
        <v>23</v>
      </c>
      <c r="AL1" s="3"/>
      <c r="AM1" s="18" t="s">
        <v>93</v>
      </c>
      <c r="AN1" s="18" t="s">
        <v>36</v>
      </c>
      <c r="AO1" s="18" t="s">
        <v>31</v>
      </c>
      <c r="AP1" s="49" t="s">
        <v>36</v>
      </c>
      <c r="AQ1" s="29" t="s">
        <v>1</v>
      </c>
    </row>
    <row r="2" spans="42:43" ht="12.75">
      <c r="AP2"/>
      <c r="AQ2" s="26"/>
    </row>
    <row r="3" spans="1:43" ht="12.75">
      <c r="A3" s="3" t="s">
        <v>79</v>
      </c>
      <c r="B3" s="2" t="s">
        <v>2</v>
      </c>
      <c r="C3" s="15"/>
      <c r="D3" s="15">
        <v>102</v>
      </c>
      <c r="E3" s="18"/>
      <c r="F3" s="28">
        <v>86</v>
      </c>
      <c r="G3" s="5"/>
      <c r="H3" s="5"/>
      <c r="I3" s="18"/>
      <c r="J3" s="28">
        <v>99</v>
      </c>
      <c r="K3" s="5"/>
      <c r="L3" s="5">
        <v>98</v>
      </c>
      <c r="M3" s="18">
        <v>75</v>
      </c>
      <c r="N3" s="28"/>
      <c r="O3" s="5">
        <v>104</v>
      </c>
      <c r="P3" s="5"/>
      <c r="Q3" s="18"/>
      <c r="R3" s="28"/>
      <c r="S3" s="5">
        <v>86</v>
      </c>
      <c r="T3" s="28"/>
      <c r="U3" s="5"/>
      <c r="V3" s="28">
        <v>104</v>
      </c>
      <c r="W3" s="5"/>
      <c r="X3" s="28">
        <v>90</v>
      </c>
      <c r="Y3" s="5"/>
      <c r="Z3" s="28"/>
      <c r="AA3" s="5">
        <v>83</v>
      </c>
      <c r="AB3" s="28"/>
      <c r="AC3" s="5">
        <v>113</v>
      </c>
      <c r="AD3" s="28"/>
      <c r="AE3" s="5">
        <v>77</v>
      </c>
      <c r="AF3" s="28"/>
      <c r="AG3" s="5"/>
      <c r="AH3" s="28">
        <v>92</v>
      </c>
      <c r="AI3" s="5"/>
      <c r="AJ3" s="28"/>
      <c r="AK3" s="5">
        <v>97</v>
      </c>
      <c r="AL3" s="28"/>
      <c r="AM3" s="17">
        <v>1183</v>
      </c>
      <c r="AN3" s="3">
        <v>14</v>
      </c>
      <c r="AO3" s="15">
        <f>SUM(C3:AL3)</f>
        <v>1306</v>
      </c>
      <c r="AP3" s="58">
        <f>COUNTIF(C3:AL3,"&gt;0")</f>
        <v>14</v>
      </c>
      <c r="AQ3" s="29">
        <f>IF(AND(AN3=0,AP3=0),"",AO3/AP3)</f>
        <v>93.28571428571429</v>
      </c>
    </row>
    <row r="4" spans="1:43" ht="12.75">
      <c r="A4" s="3" t="s">
        <v>80</v>
      </c>
      <c r="B4" s="2" t="s">
        <v>2</v>
      </c>
      <c r="C4" s="15"/>
      <c r="D4" s="15"/>
      <c r="E4" s="18">
        <v>95</v>
      </c>
      <c r="F4" s="28"/>
      <c r="G4" s="5"/>
      <c r="H4" s="5">
        <v>87</v>
      </c>
      <c r="I4" s="18"/>
      <c r="J4" s="28">
        <v>105</v>
      </c>
      <c r="K4" s="5"/>
      <c r="L4" s="5"/>
      <c r="M4" s="18">
        <v>109</v>
      </c>
      <c r="N4" s="28"/>
      <c r="O4" s="5">
        <v>95</v>
      </c>
      <c r="P4" s="5"/>
      <c r="Q4" s="18"/>
      <c r="R4" s="28">
        <v>104</v>
      </c>
      <c r="S4" s="5">
        <v>99</v>
      </c>
      <c r="T4" s="28"/>
      <c r="U4" s="5"/>
      <c r="V4" s="28"/>
      <c r="W4" s="5">
        <v>75</v>
      </c>
      <c r="X4" s="28"/>
      <c r="Y4" s="5">
        <v>72</v>
      </c>
      <c r="Z4" s="28"/>
      <c r="AA4" s="5">
        <v>104</v>
      </c>
      <c r="AB4" s="28"/>
      <c r="AC4" s="5"/>
      <c r="AD4" s="28"/>
      <c r="AE4" s="5"/>
      <c r="AF4" s="28">
        <v>95</v>
      </c>
      <c r="AG4" s="5"/>
      <c r="AH4" s="28">
        <v>97</v>
      </c>
      <c r="AI4" s="5"/>
      <c r="AJ4" s="28">
        <v>91</v>
      </c>
      <c r="AK4" s="5"/>
      <c r="AL4" s="28">
        <v>94</v>
      </c>
      <c r="AM4" s="3">
        <v>1302</v>
      </c>
      <c r="AN4" s="3">
        <v>14</v>
      </c>
      <c r="AO4" s="15">
        <f aca="true" t="shared" si="0" ref="AO4:AO10">SUM(C4:AL4)</f>
        <v>1322</v>
      </c>
      <c r="AP4" s="58">
        <f aca="true" t="shared" si="1" ref="AP4:AP10">COUNTIF(C4:AL4,"&gt;0")</f>
        <v>14</v>
      </c>
      <c r="AQ4" s="29">
        <f aca="true" t="shared" si="2" ref="AQ4:AQ10">IF(AND(AN4=0,AP4=0),"",AO4/AP4)</f>
        <v>94.42857142857143</v>
      </c>
    </row>
    <row r="5" spans="1:43" ht="12.75">
      <c r="A5" s="3" t="s">
        <v>81</v>
      </c>
      <c r="B5" s="2" t="s">
        <v>2</v>
      </c>
      <c r="C5" s="15">
        <v>90</v>
      </c>
      <c r="D5" s="15"/>
      <c r="E5" s="18"/>
      <c r="F5" s="28"/>
      <c r="G5" s="5">
        <v>79</v>
      </c>
      <c r="H5" s="5"/>
      <c r="I5" s="18">
        <v>80</v>
      </c>
      <c r="J5" s="28"/>
      <c r="K5" s="5"/>
      <c r="L5" s="5">
        <v>78</v>
      </c>
      <c r="M5" s="18">
        <v>89</v>
      </c>
      <c r="N5" s="28"/>
      <c r="O5" s="5"/>
      <c r="P5" s="5"/>
      <c r="Q5" s="18">
        <v>82</v>
      </c>
      <c r="R5" s="28"/>
      <c r="S5" s="5"/>
      <c r="T5" s="28">
        <v>93</v>
      </c>
      <c r="U5" s="5">
        <v>81</v>
      </c>
      <c r="V5" s="28"/>
      <c r="W5" s="5"/>
      <c r="X5" s="28"/>
      <c r="Y5" s="5"/>
      <c r="Z5" s="28">
        <v>82</v>
      </c>
      <c r="AA5" s="5"/>
      <c r="AB5" s="28">
        <v>108</v>
      </c>
      <c r="AC5" s="5">
        <v>81</v>
      </c>
      <c r="AD5" s="28"/>
      <c r="AE5" s="5">
        <v>90</v>
      </c>
      <c r="AF5" s="28"/>
      <c r="AG5" s="5"/>
      <c r="AH5" s="28"/>
      <c r="AI5" s="5">
        <v>73</v>
      </c>
      <c r="AJ5" s="28"/>
      <c r="AK5" s="5">
        <v>76</v>
      </c>
      <c r="AL5" s="28"/>
      <c r="AM5" s="3">
        <v>1154</v>
      </c>
      <c r="AN5" s="3">
        <v>14</v>
      </c>
      <c r="AO5" s="15">
        <f t="shared" si="0"/>
        <v>1182</v>
      </c>
      <c r="AP5" s="58">
        <f t="shared" si="1"/>
        <v>14</v>
      </c>
      <c r="AQ5" s="29">
        <f t="shared" si="2"/>
        <v>84.42857142857143</v>
      </c>
    </row>
    <row r="6" spans="1:43" ht="12.75">
      <c r="A6" s="3" t="s">
        <v>83</v>
      </c>
      <c r="B6" s="2" t="s">
        <v>2</v>
      </c>
      <c r="C6" s="15"/>
      <c r="D6" s="15"/>
      <c r="E6" s="18">
        <v>107</v>
      </c>
      <c r="F6" s="28"/>
      <c r="G6" s="5">
        <v>94</v>
      </c>
      <c r="H6" s="5"/>
      <c r="I6" s="18">
        <v>96</v>
      </c>
      <c r="J6" s="28"/>
      <c r="K6" s="5"/>
      <c r="L6" s="5">
        <v>98</v>
      </c>
      <c r="M6" s="18"/>
      <c r="N6" s="28">
        <v>92</v>
      </c>
      <c r="O6" s="5">
        <v>73</v>
      </c>
      <c r="P6" s="5"/>
      <c r="Q6" s="18"/>
      <c r="R6" s="28">
        <v>103</v>
      </c>
      <c r="S6" s="5"/>
      <c r="T6" s="28"/>
      <c r="U6" s="5"/>
      <c r="V6" s="28"/>
      <c r="W6" s="5">
        <v>73</v>
      </c>
      <c r="X6" s="28"/>
      <c r="Y6" s="5">
        <v>99</v>
      </c>
      <c r="Z6" s="28"/>
      <c r="AA6" s="5"/>
      <c r="AB6" s="28">
        <v>94</v>
      </c>
      <c r="AC6" s="5"/>
      <c r="AD6" s="28">
        <v>107</v>
      </c>
      <c r="AE6" s="5">
        <v>96</v>
      </c>
      <c r="AF6" s="28"/>
      <c r="AG6" s="5">
        <v>90</v>
      </c>
      <c r="AH6" s="28"/>
      <c r="AI6" s="5"/>
      <c r="AJ6" s="28">
        <v>103</v>
      </c>
      <c r="AK6" s="5"/>
      <c r="AL6" s="28"/>
      <c r="AM6" s="3">
        <v>1314</v>
      </c>
      <c r="AN6" s="3">
        <v>14</v>
      </c>
      <c r="AO6" s="15">
        <f t="shared" si="0"/>
        <v>1325</v>
      </c>
      <c r="AP6" s="58">
        <f t="shared" si="1"/>
        <v>14</v>
      </c>
      <c r="AQ6" s="29">
        <f t="shared" si="2"/>
        <v>94.64285714285714</v>
      </c>
    </row>
    <row r="7" spans="1:43" ht="12.75">
      <c r="A7" s="3" t="s">
        <v>84</v>
      </c>
      <c r="B7" s="2" t="s">
        <v>2</v>
      </c>
      <c r="C7" s="15">
        <v>100</v>
      </c>
      <c r="D7" s="15"/>
      <c r="E7" s="18"/>
      <c r="F7" s="28">
        <v>107</v>
      </c>
      <c r="G7" s="5"/>
      <c r="H7" s="5">
        <v>96</v>
      </c>
      <c r="I7" s="18"/>
      <c r="J7" s="28"/>
      <c r="K7" s="5">
        <v>121</v>
      </c>
      <c r="L7" s="5"/>
      <c r="M7" s="18">
        <v>109</v>
      </c>
      <c r="N7" s="28"/>
      <c r="O7" s="5"/>
      <c r="P7" s="5"/>
      <c r="Q7" s="18">
        <v>92</v>
      </c>
      <c r="R7" s="28"/>
      <c r="S7" s="5"/>
      <c r="T7" s="28">
        <v>114</v>
      </c>
      <c r="U7" s="5">
        <v>93</v>
      </c>
      <c r="V7" s="28"/>
      <c r="W7" s="5">
        <v>85</v>
      </c>
      <c r="X7" s="28"/>
      <c r="Y7" s="5"/>
      <c r="Z7" s="28">
        <v>86</v>
      </c>
      <c r="AA7" s="5"/>
      <c r="AB7" s="28"/>
      <c r="AC7" s="5"/>
      <c r="AD7" s="28">
        <v>96</v>
      </c>
      <c r="AE7" s="5"/>
      <c r="AF7" s="28">
        <v>113</v>
      </c>
      <c r="AG7" s="5"/>
      <c r="AH7" s="28"/>
      <c r="AI7" s="5">
        <v>95</v>
      </c>
      <c r="AJ7" s="28"/>
      <c r="AK7" s="5"/>
      <c r="AL7" s="28">
        <v>97</v>
      </c>
      <c r="AM7" s="3">
        <v>1431</v>
      </c>
      <c r="AN7" s="3">
        <v>14</v>
      </c>
      <c r="AO7" s="15">
        <f t="shared" si="0"/>
        <v>1404</v>
      </c>
      <c r="AP7" s="58">
        <f t="shared" si="1"/>
        <v>14</v>
      </c>
      <c r="AQ7" s="29">
        <f t="shared" si="2"/>
        <v>100.28571428571429</v>
      </c>
    </row>
    <row r="8" spans="1:43" ht="12.75">
      <c r="A8" s="3" t="s">
        <v>82</v>
      </c>
      <c r="B8" s="2" t="s">
        <v>2</v>
      </c>
      <c r="C8" s="15">
        <v>96</v>
      </c>
      <c r="D8" s="15"/>
      <c r="E8" s="18">
        <v>84</v>
      </c>
      <c r="F8" s="28"/>
      <c r="G8" s="5"/>
      <c r="H8" s="5">
        <v>87</v>
      </c>
      <c r="I8" s="18"/>
      <c r="J8" s="28">
        <v>102</v>
      </c>
      <c r="K8" s="5"/>
      <c r="L8" s="5"/>
      <c r="M8" s="18"/>
      <c r="N8" s="28">
        <v>87</v>
      </c>
      <c r="O8" s="5"/>
      <c r="P8" s="5">
        <v>110</v>
      </c>
      <c r="Q8" s="18"/>
      <c r="R8" s="28"/>
      <c r="S8" s="5"/>
      <c r="T8" s="28">
        <v>80</v>
      </c>
      <c r="U8" s="5">
        <v>103</v>
      </c>
      <c r="V8" s="28"/>
      <c r="W8" s="5"/>
      <c r="X8" s="28">
        <v>68</v>
      </c>
      <c r="Y8" s="5">
        <v>81</v>
      </c>
      <c r="Z8" s="28"/>
      <c r="AA8" s="5">
        <v>82</v>
      </c>
      <c r="AB8" s="28"/>
      <c r="AC8" s="5"/>
      <c r="AD8" s="28"/>
      <c r="AE8" s="5"/>
      <c r="AF8" s="28">
        <v>93</v>
      </c>
      <c r="AG8" s="5"/>
      <c r="AH8" s="28">
        <v>99</v>
      </c>
      <c r="AI8" s="5"/>
      <c r="AJ8" s="28"/>
      <c r="AK8" s="5">
        <v>91</v>
      </c>
      <c r="AL8" s="28"/>
      <c r="AM8" s="17">
        <v>1274</v>
      </c>
      <c r="AN8" s="3">
        <v>14</v>
      </c>
      <c r="AO8" s="15">
        <f t="shared" si="0"/>
        <v>1263</v>
      </c>
      <c r="AP8" s="58">
        <f t="shared" si="1"/>
        <v>14</v>
      </c>
      <c r="AQ8" s="29">
        <f t="shared" si="2"/>
        <v>90.21428571428571</v>
      </c>
    </row>
    <row r="9" spans="1:43" ht="12.75">
      <c r="A9" s="3" t="s">
        <v>78</v>
      </c>
      <c r="B9" s="2" t="s">
        <v>2</v>
      </c>
      <c r="C9" s="15"/>
      <c r="D9" s="15">
        <v>100</v>
      </c>
      <c r="E9" s="18"/>
      <c r="F9" s="28">
        <v>97</v>
      </c>
      <c r="G9" s="5"/>
      <c r="H9" s="5"/>
      <c r="I9" s="18"/>
      <c r="J9" s="28"/>
      <c r="K9" s="5">
        <v>84</v>
      </c>
      <c r="L9" s="5"/>
      <c r="M9" s="18"/>
      <c r="N9" s="28">
        <v>101</v>
      </c>
      <c r="O9" s="5"/>
      <c r="P9" s="5">
        <v>95</v>
      </c>
      <c r="Q9" s="18">
        <v>78</v>
      </c>
      <c r="R9" s="28"/>
      <c r="S9" s="5">
        <v>86</v>
      </c>
      <c r="T9" s="28"/>
      <c r="U9" s="5"/>
      <c r="V9" s="28">
        <v>67</v>
      </c>
      <c r="W9" s="5"/>
      <c r="X9" s="28">
        <v>71</v>
      </c>
      <c r="Y9" s="5"/>
      <c r="Z9" s="28"/>
      <c r="AA9" s="5"/>
      <c r="AB9" s="28"/>
      <c r="AC9" s="5"/>
      <c r="AD9" s="28">
        <v>72</v>
      </c>
      <c r="AE9" s="5">
        <v>66</v>
      </c>
      <c r="AF9" s="28"/>
      <c r="AG9" s="5">
        <v>98</v>
      </c>
      <c r="AH9" s="28"/>
      <c r="AI9" s="5"/>
      <c r="AJ9" s="28">
        <v>73</v>
      </c>
      <c r="AK9" s="5"/>
      <c r="AL9" s="28">
        <v>105</v>
      </c>
      <c r="AM9" s="17">
        <v>1288</v>
      </c>
      <c r="AN9" s="3">
        <v>14</v>
      </c>
      <c r="AO9" s="15">
        <f t="shared" si="0"/>
        <v>1193</v>
      </c>
      <c r="AP9" s="58">
        <f t="shared" si="1"/>
        <v>14</v>
      </c>
      <c r="AQ9" s="29">
        <f t="shared" si="2"/>
        <v>85.21428571428571</v>
      </c>
    </row>
    <row r="10" spans="1:43" ht="12.75">
      <c r="A10" s="3" t="s">
        <v>77</v>
      </c>
      <c r="B10" s="2" t="s">
        <v>2</v>
      </c>
      <c r="C10" s="15"/>
      <c r="D10" s="15">
        <v>105</v>
      </c>
      <c r="E10" s="18"/>
      <c r="F10" s="28"/>
      <c r="G10" s="5">
        <v>114</v>
      </c>
      <c r="H10" s="5"/>
      <c r="I10" s="18">
        <v>96</v>
      </c>
      <c r="J10" s="28"/>
      <c r="K10" s="5">
        <v>96</v>
      </c>
      <c r="L10" s="5"/>
      <c r="M10" s="18"/>
      <c r="N10" s="28">
        <v>101</v>
      </c>
      <c r="O10" s="5"/>
      <c r="P10" s="5">
        <v>107</v>
      </c>
      <c r="Q10" s="18"/>
      <c r="R10" s="28">
        <v>113</v>
      </c>
      <c r="S10" s="5"/>
      <c r="T10" s="28"/>
      <c r="U10" s="5"/>
      <c r="V10" s="28">
        <v>81</v>
      </c>
      <c r="W10" s="5"/>
      <c r="X10" s="28"/>
      <c r="Y10" s="5"/>
      <c r="Z10" s="28">
        <v>86</v>
      </c>
      <c r="AA10" s="5"/>
      <c r="AB10" s="28">
        <v>106</v>
      </c>
      <c r="AC10" s="5">
        <v>103</v>
      </c>
      <c r="AD10" s="28"/>
      <c r="AE10" s="5"/>
      <c r="AF10" s="28">
        <v>95</v>
      </c>
      <c r="AG10" s="5">
        <v>100</v>
      </c>
      <c r="AH10" s="28"/>
      <c r="AI10" s="5">
        <v>89</v>
      </c>
      <c r="AJ10" s="28"/>
      <c r="AK10" s="5"/>
      <c r="AL10" s="28"/>
      <c r="AM10" s="17">
        <v>1288</v>
      </c>
      <c r="AN10" s="3">
        <v>14</v>
      </c>
      <c r="AO10" s="15">
        <f t="shared" si="0"/>
        <v>1392</v>
      </c>
      <c r="AP10" s="58">
        <f t="shared" si="1"/>
        <v>14</v>
      </c>
      <c r="AQ10" s="29">
        <f t="shared" si="2"/>
        <v>99.42857142857143</v>
      </c>
    </row>
    <row r="11" spans="20:43" ht="12.75">
      <c r="T11" s="5"/>
      <c r="V11" s="5"/>
      <c r="X11" s="5"/>
      <c r="Z11" s="5"/>
      <c r="AB11" s="5"/>
      <c r="AD11" s="5"/>
      <c r="AF11" s="5"/>
      <c r="AH11" s="5"/>
      <c r="AJ11" s="5"/>
      <c r="AL11" s="5"/>
      <c r="AM11" s="5"/>
      <c r="AN11" s="4"/>
      <c r="AP11"/>
      <c r="AQ11" s="26"/>
    </row>
    <row r="12" spans="1:43" ht="12.75">
      <c r="A12" s="3" t="s">
        <v>85</v>
      </c>
      <c r="B12" s="2" t="s">
        <v>3</v>
      </c>
      <c r="C12" s="17"/>
      <c r="D12" s="16">
        <v>103</v>
      </c>
      <c r="E12" s="18"/>
      <c r="F12" s="28">
        <v>94</v>
      </c>
      <c r="G12" s="18">
        <v>79</v>
      </c>
      <c r="H12" s="28"/>
      <c r="I12" s="18">
        <v>75</v>
      </c>
      <c r="J12" s="28"/>
      <c r="K12" s="18"/>
      <c r="L12" s="28"/>
      <c r="M12" s="18">
        <v>96</v>
      </c>
      <c r="N12" s="28"/>
      <c r="O12" s="18"/>
      <c r="P12" s="28">
        <v>98</v>
      </c>
      <c r="Q12" s="18"/>
      <c r="R12" s="28"/>
      <c r="S12" s="18"/>
      <c r="T12" s="28">
        <v>87</v>
      </c>
      <c r="U12" s="18"/>
      <c r="V12" s="28">
        <v>78</v>
      </c>
      <c r="W12" s="18">
        <v>59</v>
      </c>
      <c r="X12" s="28"/>
      <c r="Y12" s="18"/>
      <c r="Z12" s="28">
        <v>93</v>
      </c>
      <c r="AA12" s="18"/>
      <c r="AB12" s="28">
        <v>99</v>
      </c>
      <c r="AC12" s="18"/>
      <c r="AD12" s="28"/>
      <c r="AE12" s="18">
        <v>74</v>
      </c>
      <c r="AF12" s="28"/>
      <c r="AG12" s="18">
        <v>82</v>
      </c>
      <c r="AH12" s="28"/>
      <c r="AI12" s="18"/>
      <c r="AJ12" s="28"/>
      <c r="AK12" s="18">
        <v>97</v>
      </c>
      <c r="AL12" s="28"/>
      <c r="AM12" s="17">
        <v>1165</v>
      </c>
      <c r="AN12" s="3">
        <v>14</v>
      </c>
      <c r="AO12" s="15">
        <f>SUM(C12:AL12)</f>
        <v>1214</v>
      </c>
      <c r="AP12" s="58">
        <f>COUNTIF(C12:AL12,"&gt;0")</f>
        <v>14</v>
      </c>
      <c r="AQ12" s="29">
        <f>IF(AND(AN12=0,AP12=0),"",AO12/AP12)</f>
        <v>86.71428571428571</v>
      </c>
    </row>
    <row r="13" spans="1:43" ht="12.75">
      <c r="A13" s="3" t="s">
        <v>86</v>
      </c>
      <c r="B13" s="2" t="s">
        <v>3</v>
      </c>
      <c r="C13" s="17"/>
      <c r="D13" s="16">
        <v>104</v>
      </c>
      <c r="E13" s="18">
        <v>91</v>
      </c>
      <c r="F13" s="28"/>
      <c r="G13" s="5">
        <v>107</v>
      </c>
      <c r="H13" s="28"/>
      <c r="I13" s="18"/>
      <c r="J13" s="28"/>
      <c r="K13" s="18">
        <v>104</v>
      </c>
      <c r="L13" s="28"/>
      <c r="M13" s="18"/>
      <c r="N13" s="28"/>
      <c r="O13" s="18">
        <v>103</v>
      </c>
      <c r="P13" s="28"/>
      <c r="Q13" s="18"/>
      <c r="R13" s="28">
        <v>95</v>
      </c>
      <c r="S13" s="18"/>
      <c r="T13" s="28">
        <v>94</v>
      </c>
      <c r="U13" s="18">
        <v>101</v>
      </c>
      <c r="V13" s="28"/>
      <c r="W13" s="18"/>
      <c r="X13" s="28">
        <v>77</v>
      </c>
      <c r="Y13" s="18"/>
      <c r="Z13" s="28">
        <v>63</v>
      </c>
      <c r="AA13" s="18"/>
      <c r="AB13" s="28"/>
      <c r="AC13" s="18">
        <v>75</v>
      </c>
      <c r="AD13" s="28"/>
      <c r="AE13" s="18"/>
      <c r="AF13" s="28"/>
      <c r="AG13" s="18"/>
      <c r="AH13" s="28">
        <v>80</v>
      </c>
      <c r="AI13" s="18">
        <v>81</v>
      </c>
      <c r="AJ13" s="28"/>
      <c r="AK13" s="18">
        <v>97</v>
      </c>
      <c r="AL13" s="28"/>
      <c r="AM13" s="17">
        <v>1106</v>
      </c>
      <c r="AN13" s="3">
        <v>14</v>
      </c>
      <c r="AO13" s="15">
        <f aca="true" t="shared" si="3" ref="AO13:AO19">SUM(C13:AL13)</f>
        <v>1272</v>
      </c>
      <c r="AP13" s="58">
        <f aca="true" t="shared" si="4" ref="AP13:AP19">COUNTIF(C13:AL13,"&gt;0")</f>
        <v>14</v>
      </c>
      <c r="AQ13" s="29">
        <f aca="true" t="shared" si="5" ref="AQ13:AQ19">IF(AND(AN13=0,AP13=0),"",AO13/AP13)</f>
        <v>90.85714285714286</v>
      </c>
    </row>
    <row r="14" spans="1:43" ht="12.75">
      <c r="A14" s="3" t="s">
        <v>88</v>
      </c>
      <c r="B14" s="2" t="s">
        <v>3</v>
      </c>
      <c r="C14" s="15"/>
      <c r="D14" s="15"/>
      <c r="E14" s="18"/>
      <c r="F14" s="28">
        <v>80</v>
      </c>
      <c r="G14" s="5"/>
      <c r="H14" s="5"/>
      <c r="I14" s="18"/>
      <c r="J14" s="28">
        <v>100</v>
      </c>
      <c r="K14" s="5">
        <v>91</v>
      </c>
      <c r="L14" s="5"/>
      <c r="M14" s="18"/>
      <c r="N14" s="28">
        <v>73</v>
      </c>
      <c r="O14" s="5">
        <v>105</v>
      </c>
      <c r="P14" s="5"/>
      <c r="Q14" s="18"/>
      <c r="R14" s="28">
        <v>104</v>
      </c>
      <c r="S14" s="5">
        <v>98</v>
      </c>
      <c r="T14" s="28"/>
      <c r="U14" s="5"/>
      <c r="V14" s="28"/>
      <c r="W14" s="5">
        <v>73</v>
      </c>
      <c r="X14" s="28"/>
      <c r="Y14" s="5"/>
      <c r="Z14" s="28"/>
      <c r="AA14" s="5">
        <v>95</v>
      </c>
      <c r="AB14" s="28"/>
      <c r="AC14" s="5">
        <v>87</v>
      </c>
      <c r="AD14" s="28"/>
      <c r="AE14" s="5"/>
      <c r="AF14" s="28">
        <v>99</v>
      </c>
      <c r="AG14" s="5">
        <v>84</v>
      </c>
      <c r="AH14" s="28"/>
      <c r="AI14" s="5"/>
      <c r="AJ14" s="28">
        <v>77</v>
      </c>
      <c r="AK14" s="5"/>
      <c r="AL14" s="28">
        <v>79</v>
      </c>
      <c r="AM14" s="17">
        <v>1171</v>
      </c>
      <c r="AN14" s="3">
        <v>14</v>
      </c>
      <c r="AO14" s="15">
        <f t="shared" si="3"/>
        <v>1245</v>
      </c>
      <c r="AP14" s="58">
        <f t="shared" si="4"/>
        <v>14</v>
      </c>
      <c r="AQ14" s="29">
        <f t="shared" si="5"/>
        <v>88.92857142857143</v>
      </c>
    </row>
    <row r="15" spans="1:43" ht="12.75">
      <c r="A15" s="3" t="s">
        <v>89</v>
      </c>
      <c r="B15" s="2" t="s">
        <v>3</v>
      </c>
      <c r="C15" s="15">
        <v>99</v>
      </c>
      <c r="D15" s="15"/>
      <c r="E15" s="18"/>
      <c r="F15" s="28"/>
      <c r="G15" s="5">
        <v>62</v>
      </c>
      <c r="H15" s="5"/>
      <c r="I15" s="18"/>
      <c r="J15" s="28">
        <v>89</v>
      </c>
      <c r="K15" s="5"/>
      <c r="L15" s="5">
        <v>81</v>
      </c>
      <c r="M15" s="18"/>
      <c r="N15" s="28">
        <v>67</v>
      </c>
      <c r="O15" s="5"/>
      <c r="P15" s="5">
        <v>100</v>
      </c>
      <c r="Q15" s="18"/>
      <c r="R15" s="28"/>
      <c r="S15" s="5">
        <v>82</v>
      </c>
      <c r="T15" s="28"/>
      <c r="U15" s="5"/>
      <c r="V15" s="28">
        <v>72</v>
      </c>
      <c r="W15" s="5"/>
      <c r="X15" s="28"/>
      <c r="Y15" s="5">
        <v>86</v>
      </c>
      <c r="Z15" s="28"/>
      <c r="AA15" s="5"/>
      <c r="AB15" s="28">
        <v>79</v>
      </c>
      <c r="AC15" s="5"/>
      <c r="AD15" s="28">
        <v>80</v>
      </c>
      <c r="AE15" s="5">
        <v>62</v>
      </c>
      <c r="AF15" s="28"/>
      <c r="AG15" s="5"/>
      <c r="AH15" s="28">
        <v>87</v>
      </c>
      <c r="AI15" s="5"/>
      <c r="AJ15" s="28"/>
      <c r="AK15" s="5"/>
      <c r="AL15" s="28">
        <v>73</v>
      </c>
      <c r="AM15" s="17">
        <v>1045</v>
      </c>
      <c r="AN15" s="3">
        <v>14</v>
      </c>
      <c r="AO15" s="15">
        <f t="shared" si="3"/>
        <v>1119</v>
      </c>
      <c r="AP15" s="58">
        <f t="shared" si="4"/>
        <v>14</v>
      </c>
      <c r="AQ15" s="29">
        <f t="shared" si="5"/>
        <v>79.92857142857143</v>
      </c>
    </row>
    <row r="16" spans="1:43" ht="12.75">
      <c r="A16" s="3" t="s">
        <v>90</v>
      </c>
      <c r="B16" s="2" t="s">
        <v>3</v>
      </c>
      <c r="C16" s="15">
        <v>82</v>
      </c>
      <c r="D16" s="15"/>
      <c r="E16" s="18">
        <v>87</v>
      </c>
      <c r="F16" s="28"/>
      <c r="G16" s="5"/>
      <c r="H16" s="5"/>
      <c r="I16" s="18">
        <v>79</v>
      </c>
      <c r="J16" s="28"/>
      <c r="K16" s="5"/>
      <c r="L16" s="5">
        <v>78</v>
      </c>
      <c r="M16" s="18">
        <v>98</v>
      </c>
      <c r="N16" s="28"/>
      <c r="O16" s="5"/>
      <c r="P16" s="5">
        <v>90</v>
      </c>
      <c r="Q16" s="18"/>
      <c r="R16" s="28">
        <v>78</v>
      </c>
      <c r="S16" s="5"/>
      <c r="T16" s="28"/>
      <c r="U16" s="5"/>
      <c r="V16" s="28">
        <v>81</v>
      </c>
      <c r="W16" s="5"/>
      <c r="X16" s="28">
        <v>78</v>
      </c>
      <c r="Y16" s="5"/>
      <c r="Z16" s="28"/>
      <c r="AA16" s="5"/>
      <c r="AB16" s="28">
        <v>80</v>
      </c>
      <c r="AC16" s="5"/>
      <c r="AD16" s="28">
        <v>79</v>
      </c>
      <c r="AE16" s="5"/>
      <c r="AF16" s="28">
        <v>92</v>
      </c>
      <c r="AG16" s="5">
        <v>71</v>
      </c>
      <c r="AH16" s="28"/>
      <c r="AI16" s="5"/>
      <c r="AJ16" s="28">
        <v>68</v>
      </c>
      <c r="AK16" s="5"/>
      <c r="AL16" s="28"/>
      <c r="AM16" s="17">
        <v>1014</v>
      </c>
      <c r="AN16" s="3">
        <v>14</v>
      </c>
      <c r="AO16" s="15">
        <f t="shared" si="3"/>
        <v>1141</v>
      </c>
      <c r="AP16" s="58">
        <f t="shared" si="4"/>
        <v>14</v>
      </c>
      <c r="AQ16" s="29">
        <f t="shared" si="5"/>
        <v>81.5</v>
      </c>
    </row>
    <row r="17" spans="1:43" ht="12.75">
      <c r="A17" s="3" t="s">
        <v>91</v>
      </c>
      <c r="B17" s="2" t="s">
        <v>3</v>
      </c>
      <c r="C17" s="15"/>
      <c r="D17" s="15"/>
      <c r="E17" s="18"/>
      <c r="F17" s="28">
        <v>97</v>
      </c>
      <c r="G17" s="5"/>
      <c r="H17" s="5">
        <v>89</v>
      </c>
      <c r="I17" s="18"/>
      <c r="J17" s="28">
        <v>85</v>
      </c>
      <c r="K17" s="5"/>
      <c r="L17" s="5">
        <v>92</v>
      </c>
      <c r="M17" s="18"/>
      <c r="N17" s="28">
        <v>89</v>
      </c>
      <c r="O17" s="5">
        <v>95</v>
      </c>
      <c r="P17" s="5"/>
      <c r="Q17" s="18">
        <v>85</v>
      </c>
      <c r="R17" s="28"/>
      <c r="S17" s="5"/>
      <c r="T17" s="28"/>
      <c r="U17" s="5"/>
      <c r="V17" s="28"/>
      <c r="W17" s="5"/>
      <c r="X17" s="28"/>
      <c r="Y17" s="5"/>
      <c r="Z17" s="28">
        <v>67</v>
      </c>
      <c r="AA17" s="5">
        <v>78</v>
      </c>
      <c r="AB17" s="28"/>
      <c r="AC17" s="5"/>
      <c r="AD17" s="28">
        <v>103</v>
      </c>
      <c r="AE17" s="5"/>
      <c r="AF17" s="28">
        <v>86</v>
      </c>
      <c r="AG17" s="5"/>
      <c r="AH17" s="28">
        <v>97</v>
      </c>
      <c r="AI17" s="5"/>
      <c r="AJ17" s="28">
        <v>89</v>
      </c>
      <c r="AK17" s="5"/>
      <c r="AL17" s="28"/>
      <c r="AM17" s="17">
        <v>1167</v>
      </c>
      <c r="AN17" s="3">
        <v>14</v>
      </c>
      <c r="AO17" s="15">
        <f t="shared" si="3"/>
        <v>1152</v>
      </c>
      <c r="AP17" s="58">
        <f t="shared" si="4"/>
        <v>13</v>
      </c>
      <c r="AQ17" s="29">
        <f t="shared" si="5"/>
        <v>88.61538461538461</v>
      </c>
    </row>
    <row r="18" spans="1:43" ht="12.75">
      <c r="A18" s="65" t="s">
        <v>92</v>
      </c>
      <c r="B18" s="2" t="s">
        <v>3</v>
      </c>
      <c r="C18" s="15"/>
      <c r="D18" s="15">
        <v>76</v>
      </c>
      <c r="E18" s="18"/>
      <c r="F18" s="28"/>
      <c r="G18" s="5"/>
      <c r="H18" s="5">
        <v>88</v>
      </c>
      <c r="I18" s="18">
        <v>72</v>
      </c>
      <c r="J18" s="28"/>
      <c r="K18" s="5"/>
      <c r="L18" s="5"/>
      <c r="M18" s="18">
        <v>69</v>
      </c>
      <c r="N18" s="28"/>
      <c r="O18" s="5">
        <v>87</v>
      </c>
      <c r="P18" s="5"/>
      <c r="Q18" s="18">
        <v>53</v>
      </c>
      <c r="R18" s="28"/>
      <c r="S18" s="5">
        <v>68</v>
      </c>
      <c r="T18" s="28"/>
      <c r="U18" s="5">
        <v>53</v>
      </c>
      <c r="V18" s="28"/>
      <c r="W18" s="5"/>
      <c r="X18" s="28"/>
      <c r="Y18" s="5">
        <v>65</v>
      </c>
      <c r="Z18" s="28"/>
      <c r="AA18" s="5">
        <v>82</v>
      </c>
      <c r="AB18" s="28"/>
      <c r="AC18" s="5"/>
      <c r="AD18" s="28"/>
      <c r="AE18" s="5">
        <v>63</v>
      </c>
      <c r="AF18" s="28"/>
      <c r="AG18" s="5">
        <v>53</v>
      </c>
      <c r="AH18" s="28"/>
      <c r="AI18" s="5">
        <v>54</v>
      </c>
      <c r="AJ18" s="28"/>
      <c r="AK18" s="5"/>
      <c r="AL18" s="28">
        <v>69</v>
      </c>
      <c r="AM18" s="17">
        <v>991</v>
      </c>
      <c r="AN18" s="3">
        <v>14</v>
      </c>
      <c r="AO18" s="15">
        <f t="shared" si="3"/>
        <v>952</v>
      </c>
      <c r="AP18" s="58">
        <f t="shared" si="4"/>
        <v>14</v>
      </c>
      <c r="AQ18" s="29">
        <f t="shared" si="5"/>
        <v>68</v>
      </c>
    </row>
    <row r="19" spans="1:43" ht="12.75">
      <c r="A19" s="3" t="s">
        <v>87</v>
      </c>
      <c r="B19" s="2" t="s">
        <v>3</v>
      </c>
      <c r="C19" s="15">
        <v>87</v>
      </c>
      <c r="D19" s="15"/>
      <c r="E19" s="18">
        <v>81</v>
      </c>
      <c r="F19" s="28"/>
      <c r="G19" s="5"/>
      <c r="H19" s="5">
        <v>75</v>
      </c>
      <c r="I19" s="18"/>
      <c r="J19" s="28"/>
      <c r="K19" s="5">
        <v>102</v>
      </c>
      <c r="L19" s="5"/>
      <c r="M19" s="18"/>
      <c r="N19" s="28"/>
      <c r="O19" s="5"/>
      <c r="P19" s="5">
        <v>96</v>
      </c>
      <c r="Q19" s="18">
        <v>77</v>
      </c>
      <c r="R19" s="28"/>
      <c r="S19" s="5"/>
      <c r="T19" s="28">
        <v>70</v>
      </c>
      <c r="U19" s="5">
        <v>76</v>
      </c>
      <c r="V19" s="28"/>
      <c r="W19" s="5"/>
      <c r="X19" s="28"/>
      <c r="Y19" s="5">
        <v>73</v>
      </c>
      <c r="Z19" s="28"/>
      <c r="AA19" s="5"/>
      <c r="AB19" s="28"/>
      <c r="AC19" s="5">
        <v>75</v>
      </c>
      <c r="AD19" s="28"/>
      <c r="AE19" s="5"/>
      <c r="AF19" s="28"/>
      <c r="AG19" s="5"/>
      <c r="AH19" s="28">
        <v>82</v>
      </c>
      <c r="AI19" s="5">
        <v>76</v>
      </c>
      <c r="AJ19" s="28"/>
      <c r="AK19" s="5">
        <v>66</v>
      </c>
      <c r="AL19" s="28"/>
      <c r="AM19" s="17">
        <v>1121</v>
      </c>
      <c r="AN19" s="3">
        <v>14</v>
      </c>
      <c r="AO19" s="15">
        <f t="shared" si="3"/>
        <v>1036</v>
      </c>
      <c r="AP19" s="58">
        <f t="shared" si="4"/>
        <v>13</v>
      </c>
      <c r="AQ19" s="29">
        <f t="shared" si="5"/>
        <v>79.6923076923077</v>
      </c>
    </row>
    <row r="20" spans="20:43" ht="12.75">
      <c r="T20" s="23"/>
      <c r="V20" s="23"/>
      <c r="X20" s="23"/>
      <c r="Z20" s="23"/>
      <c r="AB20" s="23"/>
      <c r="AD20" s="23"/>
      <c r="AF20" s="23"/>
      <c r="AH20" s="23"/>
      <c r="AJ20" s="23"/>
      <c r="AL20" s="23"/>
      <c r="AM20" s="23"/>
      <c r="AN20" s="23"/>
      <c r="AO20" s="23"/>
      <c r="AP20" s="23"/>
      <c r="AQ20" s="83"/>
    </row>
    <row r="21" spans="20:43" ht="12.75">
      <c r="T21" s="84"/>
      <c r="V21" s="84"/>
      <c r="X21" s="84"/>
      <c r="Z21" s="84"/>
      <c r="AB21" s="84"/>
      <c r="AD21" s="84"/>
      <c r="AF21" s="84"/>
      <c r="AH21" s="84"/>
      <c r="AJ21" s="84"/>
      <c r="AL21" s="84"/>
      <c r="AM21" s="84"/>
      <c r="AN21" s="84"/>
      <c r="AO21" s="84"/>
      <c r="AP21" s="84"/>
      <c r="AQ21" s="85"/>
    </row>
    <row r="22" spans="1:43" ht="12.75">
      <c r="A22" s="3" t="s">
        <v>69</v>
      </c>
      <c r="B22" s="2" t="s">
        <v>4</v>
      </c>
      <c r="C22" s="15"/>
      <c r="D22" s="15"/>
      <c r="E22" s="18"/>
      <c r="F22" s="28"/>
      <c r="G22" s="5"/>
      <c r="H22" s="5">
        <v>78</v>
      </c>
      <c r="I22" s="18">
        <v>65</v>
      </c>
      <c r="J22" s="28"/>
      <c r="K22" s="5"/>
      <c r="L22" s="5">
        <v>72</v>
      </c>
      <c r="M22" s="18"/>
      <c r="N22" s="28">
        <v>49</v>
      </c>
      <c r="O22" s="5">
        <v>72</v>
      </c>
      <c r="P22" s="5"/>
      <c r="Q22" s="18">
        <v>78</v>
      </c>
      <c r="R22" s="28"/>
      <c r="S22" s="5">
        <v>70</v>
      </c>
      <c r="T22" s="28"/>
      <c r="U22" s="5"/>
      <c r="V22" s="28"/>
      <c r="W22" s="5"/>
      <c r="X22" s="28"/>
      <c r="Y22" s="5">
        <v>61</v>
      </c>
      <c r="Z22" s="28"/>
      <c r="AA22" s="5"/>
      <c r="AB22" s="28">
        <v>86</v>
      </c>
      <c r="AC22" s="5">
        <v>79</v>
      </c>
      <c r="AD22" s="28"/>
      <c r="AE22" s="5">
        <v>67</v>
      </c>
      <c r="AF22" s="28"/>
      <c r="AG22" s="5"/>
      <c r="AH22" s="28">
        <v>81</v>
      </c>
      <c r="AI22" s="5"/>
      <c r="AJ22" s="28">
        <v>55</v>
      </c>
      <c r="AK22" s="5"/>
      <c r="AL22" s="28">
        <v>53</v>
      </c>
      <c r="AM22" s="17">
        <v>958</v>
      </c>
      <c r="AN22" s="3">
        <v>14</v>
      </c>
      <c r="AO22" s="15">
        <f>SUM(C22:AL22)</f>
        <v>966</v>
      </c>
      <c r="AP22" s="58">
        <f>COUNTIF(C22:AL22,"&gt;0")</f>
        <v>14</v>
      </c>
      <c r="AQ22" s="29">
        <f>IF(AND(AN22=0,AP22=0),"",AO22/AP22)</f>
        <v>69</v>
      </c>
    </row>
    <row r="23" spans="1:43" ht="12.75">
      <c r="A23" s="3" t="s">
        <v>70</v>
      </c>
      <c r="B23" s="2" t="s">
        <v>4</v>
      </c>
      <c r="C23" s="17">
        <v>79</v>
      </c>
      <c r="D23" s="16"/>
      <c r="E23" s="18"/>
      <c r="F23" s="28">
        <v>70</v>
      </c>
      <c r="G23" s="18">
        <v>69</v>
      </c>
      <c r="H23" s="28"/>
      <c r="I23" s="18"/>
      <c r="J23" s="28">
        <v>81</v>
      </c>
      <c r="K23" s="18"/>
      <c r="L23" s="28">
        <v>84</v>
      </c>
      <c r="M23" s="18"/>
      <c r="N23" s="28"/>
      <c r="O23" s="18"/>
      <c r="P23" s="28">
        <v>79</v>
      </c>
      <c r="Q23" s="18"/>
      <c r="R23" s="28"/>
      <c r="S23" s="18"/>
      <c r="T23" s="28">
        <v>69</v>
      </c>
      <c r="U23" s="18"/>
      <c r="V23" s="28">
        <v>64</v>
      </c>
      <c r="W23" s="18"/>
      <c r="X23" s="28">
        <v>61</v>
      </c>
      <c r="Y23" s="18"/>
      <c r="Z23" s="28">
        <v>55</v>
      </c>
      <c r="AA23" s="18">
        <v>57</v>
      </c>
      <c r="AB23" s="28"/>
      <c r="AC23" s="18"/>
      <c r="AD23" s="28">
        <v>57</v>
      </c>
      <c r="AE23" s="18"/>
      <c r="AF23" s="28"/>
      <c r="AG23" s="18"/>
      <c r="AH23" s="28">
        <v>94</v>
      </c>
      <c r="AI23" s="18"/>
      <c r="AJ23" s="28"/>
      <c r="AK23" s="18">
        <v>80</v>
      </c>
      <c r="AL23" s="28"/>
      <c r="AM23" s="17">
        <v>863</v>
      </c>
      <c r="AN23" s="3">
        <v>14</v>
      </c>
      <c r="AO23" s="15">
        <f aca="true" t="shared" si="6" ref="AO23:AO29">SUM(C23:AL23)</f>
        <v>999</v>
      </c>
      <c r="AP23" s="58">
        <f aca="true" t="shared" si="7" ref="AP23:AP29">COUNTIF(C23:AL23,"&gt;0")</f>
        <v>14</v>
      </c>
      <c r="AQ23" s="29">
        <f aca="true" t="shared" si="8" ref="AQ23:AQ29">IF(AND(AN23=0,AP23=0),"",AO23/AP23)</f>
        <v>71.35714285714286</v>
      </c>
    </row>
    <row r="24" spans="1:43" ht="12.75">
      <c r="A24" s="3" t="s">
        <v>71</v>
      </c>
      <c r="B24" s="2" t="s">
        <v>4</v>
      </c>
      <c r="C24" s="17"/>
      <c r="D24" s="16">
        <v>81</v>
      </c>
      <c r="E24" s="18">
        <v>66</v>
      </c>
      <c r="F24" s="28"/>
      <c r="G24" s="18">
        <v>72</v>
      </c>
      <c r="H24" s="28"/>
      <c r="I24" s="18"/>
      <c r="J24" s="28"/>
      <c r="K24" s="18"/>
      <c r="L24" s="28"/>
      <c r="M24" s="18">
        <v>74</v>
      </c>
      <c r="N24" s="28"/>
      <c r="O24" s="18"/>
      <c r="P24" s="28">
        <v>91</v>
      </c>
      <c r="Q24" s="18">
        <v>70</v>
      </c>
      <c r="R24" s="28"/>
      <c r="S24" s="18"/>
      <c r="T24" s="28">
        <v>76</v>
      </c>
      <c r="U24" s="18">
        <v>83</v>
      </c>
      <c r="V24" s="28"/>
      <c r="W24" s="18"/>
      <c r="X24" s="28"/>
      <c r="Y24" s="18">
        <v>42</v>
      </c>
      <c r="Z24" s="28"/>
      <c r="AA24" s="18"/>
      <c r="AB24" s="28"/>
      <c r="AC24" s="18"/>
      <c r="AD24" s="28"/>
      <c r="AE24" s="18">
        <v>79</v>
      </c>
      <c r="AF24" s="28"/>
      <c r="AG24" s="18">
        <v>51</v>
      </c>
      <c r="AH24" s="28"/>
      <c r="AI24" s="18">
        <v>65</v>
      </c>
      <c r="AJ24" s="28"/>
      <c r="AK24" s="18">
        <v>78</v>
      </c>
      <c r="AL24" s="28"/>
      <c r="AM24" s="17">
        <v>948</v>
      </c>
      <c r="AN24" s="3">
        <v>14</v>
      </c>
      <c r="AO24" s="15">
        <f t="shared" si="6"/>
        <v>928</v>
      </c>
      <c r="AP24" s="58">
        <f t="shared" si="7"/>
        <v>13</v>
      </c>
      <c r="AQ24" s="29">
        <f t="shared" si="8"/>
        <v>71.38461538461539</v>
      </c>
    </row>
    <row r="25" spans="1:43" ht="12.75">
      <c r="A25" s="3" t="s">
        <v>72</v>
      </c>
      <c r="B25" s="2" t="s">
        <v>4</v>
      </c>
      <c r="C25" s="17"/>
      <c r="D25" s="15">
        <v>82</v>
      </c>
      <c r="E25" s="18"/>
      <c r="F25" s="28">
        <v>66</v>
      </c>
      <c r="G25" s="5"/>
      <c r="H25" s="5">
        <v>79</v>
      </c>
      <c r="I25" s="18"/>
      <c r="J25" s="28">
        <v>93</v>
      </c>
      <c r="K25" s="5">
        <v>69</v>
      </c>
      <c r="L25" s="5"/>
      <c r="M25" s="18"/>
      <c r="N25" s="28"/>
      <c r="O25" s="5"/>
      <c r="P25" s="5">
        <v>86</v>
      </c>
      <c r="Q25" s="18"/>
      <c r="R25" s="28"/>
      <c r="S25" s="5"/>
      <c r="T25" s="28">
        <v>49</v>
      </c>
      <c r="U25" s="5">
        <v>60</v>
      </c>
      <c r="V25" s="28"/>
      <c r="W25" s="5"/>
      <c r="X25" s="28">
        <v>61</v>
      </c>
      <c r="Y25" s="5"/>
      <c r="Z25" s="28">
        <v>60</v>
      </c>
      <c r="AA25" s="5">
        <v>77</v>
      </c>
      <c r="AB25" s="28"/>
      <c r="AC25" s="5">
        <v>63</v>
      </c>
      <c r="AD25" s="28"/>
      <c r="AE25" s="5"/>
      <c r="AF25" s="28"/>
      <c r="AG25" s="5">
        <v>57</v>
      </c>
      <c r="AH25" s="28"/>
      <c r="AI25" s="5"/>
      <c r="AJ25" s="28"/>
      <c r="AK25" s="5">
        <v>61</v>
      </c>
      <c r="AL25" s="28"/>
      <c r="AM25" s="17">
        <v>971</v>
      </c>
      <c r="AN25" s="3">
        <v>14</v>
      </c>
      <c r="AO25" s="15">
        <f t="shared" si="6"/>
        <v>963</v>
      </c>
      <c r="AP25" s="58">
        <f t="shared" si="7"/>
        <v>14</v>
      </c>
      <c r="AQ25" s="29">
        <f t="shared" si="8"/>
        <v>68.78571428571429</v>
      </c>
    </row>
    <row r="26" spans="1:43" ht="12.75">
      <c r="A26" s="3" t="s">
        <v>73</v>
      </c>
      <c r="B26" s="2" t="s">
        <v>4</v>
      </c>
      <c r="C26" s="17">
        <v>73</v>
      </c>
      <c r="D26" s="15"/>
      <c r="E26" s="18">
        <v>55</v>
      </c>
      <c r="F26" s="28"/>
      <c r="G26" s="5"/>
      <c r="H26" s="5">
        <v>72</v>
      </c>
      <c r="I26" s="18">
        <v>75</v>
      </c>
      <c r="J26" s="28"/>
      <c r="K26" s="5">
        <v>84</v>
      </c>
      <c r="L26" s="5"/>
      <c r="M26" s="18"/>
      <c r="N26" s="28">
        <v>64</v>
      </c>
      <c r="O26" s="5"/>
      <c r="P26" s="5"/>
      <c r="Q26" s="18"/>
      <c r="R26" s="28">
        <v>74</v>
      </c>
      <c r="S26" s="5"/>
      <c r="T26" s="28"/>
      <c r="U26" s="5">
        <v>71</v>
      </c>
      <c r="V26" s="28"/>
      <c r="W26" s="5">
        <v>51</v>
      </c>
      <c r="X26" s="28"/>
      <c r="Y26" s="5"/>
      <c r="Z26" s="28">
        <v>45</v>
      </c>
      <c r="AA26" s="5"/>
      <c r="AB26" s="28">
        <v>84</v>
      </c>
      <c r="AC26" s="5"/>
      <c r="AD26" s="28">
        <v>80</v>
      </c>
      <c r="AE26" s="5"/>
      <c r="AF26" s="28">
        <v>70</v>
      </c>
      <c r="AG26" s="5"/>
      <c r="AH26" s="28"/>
      <c r="AI26" s="5">
        <v>68</v>
      </c>
      <c r="AJ26" s="28"/>
      <c r="AK26" s="5"/>
      <c r="AL26" s="28"/>
      <c r="AM26" s="17">
        <v>980</v>
      </c>
      <c r="AN26" s="3">
        <v>14</v>
      </c>
      <c r="AO26" s="15">
        <f t="shared" si="6"/>
        <v>966</v>
      </c>
      <c r="AP26" s="58">
        <f t="shared" si="7"/>
        <v>14</v>
      </c>
      <c r="AQ26" s="29">
        <f t="shared" si="8"/>
        <v>69</v>
      </c>
    </row>
    <row r="27" spans="1:43" ht="12.75">
      <c r="A27" s="3" t="s">
        <v>74</v>
      </c>
      <c r="B27" s="2" t="s">
        <v>4</v>
      </c>
      <c r="C27" s="17"/>
      <c r="D27" s="15">
        <v>78</v>
      </c>
      <c r="E27" s="18">
        <v>84</v>
      </c>
      <c r="F27" s="28"/>
      <c r="G27" s="5"/>
      <c r="H27" s="5">
        <v>71</v>
      </c>
      <c r="I27" s="18">
        <v>75</v>
      </c>
      <c r="J27" s="28"/>
      <c r="K27" s="5"/>
      <c r="L27" s="5">
        <v>75</v>
      </c>
      <c r="M27" s="18">
        <v>71</v>
      </c>
      <c r="N27" s="28"/>
      <c r="O27" s="5"/>
      <c r="P27" s="5"/>
      <c r="Q27" s="18"/>
      <c r="R27" s="28">
        <v>79</v>
      </c>
      <c r="S27" s="5"/>
      <c r="T27" s="28"/>
      <c r="U27" s="5"/>
      <c r="V27" s="28">
        <v>75</v>
      </c>
      <c r="W27" s="5">
        <v>60</v>
      </c>
      <c r="X27" s="28"/>
      <c r="Y27" s="5">
        <v>82</v>
      </c>
      <c r="Z27" s="28"/>
      <c r="AA27" s="5"/>
      <c r="AB27" s="28">
        <v>71</v>
      </c>
      <c r="AC27" s="5"/>
      <c r="AD27" s="28">
        <v>61</v>
      </c>
      <c r="AE27" s="5"/>
      <c r="AF27" s="28">
        <v>49</v>
      </c>
      <c r="AG27" s="5"/>
      <c r="AH27" s="28"/>
      <c r="AI27" s="5"/>
      <c r="AJ27" s="28">
        <v>66</v>
      </c>
      <c r="AK27" s="5"/>
      <c r="AL27" s="28"/>
      <c r="AM27" s="17">
        <v>1012</v>
      </c>
      <c r="AN27" s="3">
        <v>14</v>
      </c>
      <c r="AO27" s="15">
        <f t="shared" si="6"/>
        <v>997</v>
      </c>
      <c r="AP27" s="58">
        <f t="shared" si="7"/>
        <v>14</v>
      </c>
      <c r="AQ27" s="29">
        <f t="shared" si="8"/>
        <v>71.21428571428571</v>
      </c>
    </row>
    <row r="28" spans="1:43" ht="12.75">
      <c r="A28" s="3" t="s">
        <v>75</v>
      </c>
      <c r="B28" s="2" t="s">
        <v>4</v>
      </c>
      <c r="C28" s="17"/>
      <c r="D28" s="15"/>
      <c r="E28" s="18"/>
      <c r="F28" s="28">
        <v>89</v>
      </c>
      <c r="G28" s="5">
        <v>87</v>
      </c>
      <c r="H28" s="5"/>
      <c r="I28" s="18"/>
      <c r="J28" s="28"/>
      <c r="K28" s="5">
        <v>85</v>
      </c>
      <c r="L28" s="5"/>
      <c r="M28" s="18">
        <v>76</v>
      </c>
      <c r="N28" s="28"/>
      <c r="O28" s="5">
        <v>82</v>
      </c>
      <c r="P28" s="5"/>
      <c r="Q28" s="18"/>
      <c r="R28" s="28">
        <v>79</v>
      </c>
      <c r="S28" s="5">
        <v>94</v>
      </c>
      <c r="T28" s="28"/>
      <c r="U28" s="5"/>
      <c r="V28" s="28"/>
      <c r="W28" s="5"/>
      <c r="X28" s="28"/>
      <c r="Y28" s="5">
        <v>87</v>
      </c>
      <c r="Z28" s="28"/>
      <c r="AA28" s="5"/>
      <c r="AB28" s="28"/>
      <c r="AC28" s="5">
        <v>95</v>
      </c>
      <c r="AD28" s="28"/>
      <c r="AE28" s="5">
        <v>87</v>
      </c>
      <c r="AF28" s="28"/>
      <c r="AG28" s="5">
        <v>84</v>
      </c>
      <c r="AH28" s="28"/>
      <c r="AI28" s="5">
        <v>90</v>
      </c>
      <c r="AJ28" s="28"/>
      <c r="AK28" s="5"/>
      <c r="AL28" s="28">
        <v>81</v>
      </c>
      <c r="AM28" s="17">
        <v>1098</v>
      </c>
      <c r="AN28" s="3">
        <v>14</v>
      </c>
      <c r="AO28" s="15">
        <f t="shared" si="6"/>
        <v>1116</v>
      </c>
      <c r="AP28" s="58">
        <f t="shared" si="7"/>
        <v>13</v>
      </c>
      <c r="AQ28" s="29">
        <f t="shared" si="8"/>
        <v>85.84615384615384</v>
      </c>
    </row>
    <row r="29" spans="1:43" ht="12.75">
      <c r="A29" s="3" t="s">
        <v>76</v>
      </c>
      <c r="B29" s="2" t="s">
        <v>4</v>
      </c>
      <c r="C29" s="17">
        <v>94</v>
      </c>
      <c r="D29" s="15"/>
      <c r="E29" s="18"/>
      <c r="F29" s="28"/>
      <c r="G29" s="5">
        <v>72</v>
      </c>
      <c r="H29" s="5"/>
      <c r="I29" s="18"/>
      <c r="J29" s="28">
        <v>88</v>
      </c>
      <c r="K29" s="5"/>
      <c r="L29" s="5"/>
      <c r="M29" s="18"/>
      <c r="N29" s="28">
        <v>56</v>
      </c>
      <c r="O29" s="5">
        <v>83</v>
      </c>
      <c r="P29" s="5"/>
      <c r="Q29" s="18">
        <v>68</v>
      </c>
      <c r="R29" s="28"/>
      <c r="S29" s="5">
        <v>73</v>
      </c>
      <c r="T29" s="28"/>
      <c r="U29" s="5"/>
      <c r="V29" s="28">
        <v>74</v>
      </c>
      <c r="W29" s="5"/>
      <c r="X29" s="28"/>
      <c r="Y29" s="5"/>
      <c r="Z29" s="28">
        <v>70</v>
      </c>
      <c r="AA29" s="5">
        <v>79</v>
      </c>
      <c r="AB29" s="28"/>
      <c r="AC29" s="5"/>
      <c r="AD29" s="28"/>
      <c r="AE29" s="5"/>
      <c r="AF29" s="28">
        <v>49</v>
      </c>
      <c r="AG29" s="5"/>
      <c r="AH29" s="28">
        <v>87</v>
      </c>
      <c r="AI29" s="5"/>
      <c r="AJ29" s="28">
        <v>64</v>
      </c>
      <c r="AK29" s="5"/>
      <c r="AL29" s="28">
        <v>63</v>
      </c>
      <c r="AM29" s="17">
        <v>995</v>
      </c>
      <c r="AN29" s="3">
        <v>14</v>
      </c>
      <c r="AO29" s="15">
        <f t="shared" si="6"/>
        <v>1020</v>
      </c>
      <c r="AP29" s="58">
        <f t="shared" si="7"/>
        <v>14</v>
      </c>
      <c r="AQ29" s="29">
        <f t="shared" si="8"/>
        <v>72.85714285714286</v>
      </c>
    </row>
    <row r="30" spans="42:43" ht="12.75">
      <c r="AP30"/>
      <c r="AQ30" s="29"/>
    </row>
    <row r="32" spans="1:43" ht="12.75">
      <c r="A32" s="24" t="s">
        <v>35</v>
      </c>
      <c r="B32" s="12"/>
      <c r="C32" s="20">
        <f aca="true" t="shared" si="9" ref="C32:AL32">IF(COUNTIF(C3:C30,"&gt;0")=0,"",SUM(C3:C30))</f>
        <v>800</v>
      </c>
      <c r="D32" s="22">
        <f t="shared" si="9"/>
        <v>831</v>
      </c>
      <c r="E32" s="20">
        <f t="shared" si="9"/>
        <v>750</v>
      </c>
      <c r="F32" s="22">
        <f t="shared" si="9"/>
        <v>786</v>
      </c>
      <c r="G32" s="20">
        <f t="shared" si="9"/>
        <v>835</v>
      </c>
      <c r="H32" s="22">
        <f t="shared" si="9"/>
        <v>822</v>
      </c>
      <c r="I32" s="20">
        <f t="shared" si="9"/>
        <v>713</v>
      </c>
      <c r="J32" s="22">
        <f t="shared" si="9"/>
        <v>842</v>
      </c>
      <c r="K32" s="20">
        <f t="shared" si="9"/>
        <v>836</v>
      </c>
      <c r="L32" s="22">
        <f t="shared" si="9"/>
        <v>756</v>
      </c>
      <c r="M32" s="20">
        <f t="shared" si="9"/>
        <v>866</v>
      </c>
      <c r="N32" s="22">
        <f t="shared" si="9"/>
        <v>779</v>
      </c>
      <c r="O32" s="20">
        <f t="shared" si="9"/>
        <v>899</v>
      </c>
      <c r="P32" s="22">
        <f t="shared" si="9"/>
        <v>952</v>
      </c>
      <c r="Q32" s="20">
        <f t="shared" si="9"/>
        <v>683</v>
      </c>
      <c r="R32" s="22">
        <f t="shared" si="9"/>
        <v>829</v>
      </c>
      <c r="S32" s="20">
        <f t="shared" si="9"/>
        <v>756</v>
      </c>
      <c r="T32" s="22">
        <f t="shared" si="9"/>
        <v>732</v>
      </c>
      <c r="U32" s="20">
        <f t="shared" si="9"/>
        <v>721</v>
      </c>
      <c r="V32" s="22">
        <f t="shared" si="9"/>
        <v>696</v>
      </c>
      <c r="W32" s="20">
        <f t="shared" si="9"/>
        <v>476</v>
      </c>
      <c r="X32" s="22">
        <f t="shared" si="9"/>
        <v>506</v>
      </c>
      <c r="Y32" s="20">
        <f t="shared" si="9"/>
        <v>748</v>
      </c>
      <c r="Z32" s="22">
        <f t="shared" si="9"/>
        <v>707</v>
      </c>
      <c r="AA32" s="20">
        <f t="shared" si="9"/>
        <v>737</v>
      </c>
      <c r="AB32" s="22">
        <f t="shared" si="9"/>
        <v>807</v>
      </c>
      <c r="AC32" s="20">
        <f t="shared" si="9"/>
        <v>771</v>
      </c>
      <c r="AD32" s="22">
        <f t="shared" si="9"/>
        <v>735</v>
      </c>
      <c r="AE32" s="20">
        <f t="shared" si="9"/>
        <v>761</v>
      </c>
      <c r="AF32" s="22">
        <f t="shared" si="9"/>
        <v>841</v>
      </c>
      <c r="AG32" s="20">
        <f t="shared" si="9"/>
        <v>770</v>
      </c>
      <c r="AH32" s="22">
        <f t="shared" si="9"/>
        <v>896</v>
      </c>
      <c r="AI32" s="20">
        <f t="shared" si="9"/>
        <v>691</v>
      </c>
      <c r="AJ32" s="22">
        <f t="shared" si="9"/>
        <v>686</v>
      </c>
      <c r="AK32" s="20">
        <f t="shared" si="9"/>
        <v>743</v>
      </c>
      <c r="AL32" s="22">
        <f t="shared" si="9"/>
        <v>714</v>
      </c>
      <c r="AM32" s="11"/>
      <c r="AN32" s="70"/>
      <c r="AO32" s="58">
        <f>SUM(AO3:AO30)</f>
        <v>27473</v>
      </c>
      <c r="AP32" s="70">
        <f>SUM(AP3:AP30)</f>
        <v>332</v>
      </c>
      <c r="AQ32" s="29">
        <f>IF(AP32=0,"",AO32/AP32)</f>
        <v>82.75</v>
      </c>
    </row>
    <row r="33" spans="1:43" ht="12.75">
      <c r="A33" s="11"/>
      <c r="B33" s="12"/>
      <c r="C33" s="26"/>
      <c r="D33" s="26"/>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P33"/>
      <c r="AQ33" s="9"/>
    </row>
    <row r="34" spans="1:43" ht="12.75">
      <c r="A34" s="24" t="s">
        <v>37</v>
      </c>
      <c r="B34" s="12"/>
      <c r="C34" s="33">
        <f>IF(OR(C32="",D32=""),"",C32+D32)</f>
        <v>1631</v>
      </c>
      <c r="D34" s="32"/>
      <c r="E34" s="33">
        <f>IF(OR(E32="",F32=""),"",E32+F32)</f>
        <v>1536</v>
      </c>
      <c r="F34" s="34"/>
      <c r="G34" s="33">
        <f>IF(OR(G32="",H32=""),"",G32+H32)</f>
        <v>1657</v>
      </c>
      <c r="H34" s="35"/>
      <c r="I34" s="33">
        <f>IF(OR(I32="",J32=""),"",I32+J32)</f>
        <v>1555</v>
      </c>
      <c r="J34" s="34"/>
      <c r="K34" s="33">
        <f>IF(OR(K32="",L32=""),"",K32+L32)</f>
        <v>1592</v>
      </c>
      <c r="L34" s="35"/>
      <c r="M34" s="33">
        <f>IF(OR(M32="",N32=""),"",M32+N32)</f>
        <v>1645</v>
      </c>
      <c r="N34" s="34"/>
      <c r="O34" s="33">
        <f>IF(OR(O32="",P32=""),"",O32+P32)</f>
        <v>1851</v>
      </c>
      <c r="P34" s="35"/>
      <c r="Q34" s="33">
        <f>IF(OR(Q32="",R32=""),"",Q32+R32)</f>
        <v>1512</v>
      </c>
      <c r="R34" s="34"/>
      <c r="S34" s="33">
        <f>IF(OR(S32="",T32=""),"",S32+T32)</f>
        <v>1488</v>
      </c>
      <c r="T34" s="35"/>
      <c r="U34" s="33">
        <f>IF(U32="","",U32+V32)</f>
        <v>1417</v>
      </c>
      <c r="V34" s="34"/>
      <c r="W34" s="33">
        <f>IF(W32="","",W32+X32)</f>
        <v>982</v>
      </c>
      <c r="X34" s="35"/>
      <c r="Y34" s="33">
        <f>IF(Y32="","",Y32+Z32)</f>
        <v>1455</v>
      </c>
      <c r="Z34" s="34"/>
      <c r="AA34" s="33">
        <f>IF(AA32="","",AA32+AB32)</f>
        <v>1544</v>
      </c>
      <c r="AB34" s="34"/>
      <c r="AC34" s="33">
        <f>IF(AC32="","",AC32+AD32)</f>
        <v>1506</v>
      </c>
      <c r="AD34" s="50"/>
      <c r="AE34" s="33">
        <f>IF(AE32="","",AE32+AF32)</f>
        <v>1602</v>
      </c>
      <c r="AF34" s="50"/>
      <c r="AG34" s="33">
        <f>IF(AG32="","",AG32+AH32)</f>
        <v>1666</v>
      </c>
      <c r="AH34" s="50"/>
      <c r="AI34" s="33">
        <f>IF(AI32="","",AI32+AJ32)</f>
        <v>1377</v>
      </c>
      <c r="AJ34" s="50"/>
      <c r="AK34" s="33">
        <f>IF(AK32="","",AK32+AL32)</f>
        <v>1457</v>
      </c>
      <c r="AL34" s="50"/>
      <c r="AN34" s="70"/>
      <c r="AO34" s="58">
        <f>AO32</f>
        <v>27473</v>
      </c>
      <c r="AP34" s="70">
        <f>AP32</f>
        <v>332</v>
      </c>
      <c r="AQ34" s="29">
        <f>IF(AP34=0,"",AO34/AP34)</f>
        <v>82.75</v>
      </c>
    </row>
    <row r="36" ht="12.75">
      <c r="C36" s="9" t="s">
        <v>41</v>
      </c>
    </row>
    <row r="37" ht="12.75">
      <c r="C37" s="9" t="s">
        <v>54</v>
      </c>
    </row>
    <row r="38" ht="12.75">
      <c r="C38" s="9" t="s">
        <v>45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&amp;LMacclesfield Quiz League&amp;C2018-19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38"/>
  <sheetViews>
    <sheetView zoomScale="75" zoomScaleNormal="75" zoomScalePageLayoutView="0" workbookViewId="0" topLeftCell="A1">
      <pane xSplit="2" topLeftCell="N1" activePane="topRight" state="frozen"/>
      <selection pane="topLeft" activeCell="A1" sqref="A1"/>
      <selection pane="topRight" activeCell="AJ29" sqref="AJ29"/>
    </sheetView>
  </sheetViews>
  <sheetFormatPr defaultColWidth="9.140625" defaultRowHeight="12.75"/>
  <cols>
    <col min="1" max="1" width="23.421875" style="0" bestFit="1" customWidth="1"/>
    <col min="2" max="2" width="6.7109375" style="6" customWidth="1"/>
    <col min="3" max="3" width="6.57421875" style="9" customWidth="1"/>
    <col min="4" max="4" width="6.57421875" style="9" bestFit="1" customWidth="1"/>
    <col min="5" max="38" width="6.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8</v>
      </c>
      <c r="C1" s="30" t="s">
        <v>6</v>
      </c>
      <c r="D1" s="30"/>
      <c r="E1" s="7" t="s">
        <v>7</v>
      </c>
      <c r="F1" s="8"/>
      <c r="G1" s="19" t="s">
        <v>9</v>
      </c>
      <c r="H1" s="19"/>
      <c r="I1" s="7" t="s">
        <v>10</v>
      </c>
      <c r="J1" s="8"/>
      <c r="K1" s="19" t="s">
        <v>17</v>
      </c>
      <c r="L1" s="19"/>
      <c r="M1" s="7" t="s">
        <v>11</v>
      </c>
      <c r="N1" s="8"/>
      <c r="O1" s="19" t="s">
        <v>12</v>
      </c>
      <c r="P1" s="19"/>
      <c r="Q1" s="7" t="s">
        <v>13</v>
      </c>
      <c r="R1" s="8"/>
      <c r="S1" s="19" t="s">
        <v>14</v>
      </c>
      <c r="T1" s="19"/>
      <c r="U1" s="7" t="s">
        <v>15</v>
      </c>
      <c r="V1" s="8"/>
      <c r="W1" s="19" t="s">
        <v>16</v>
      </c>
      <c r="X1" s="19"/>
      <c r="Y1" s="7" t="s">
        <v>5</v>
      </c>
      <c r="Z1" s="8"/>
      <c r="AA1" s="19" t="s">
        <v>18</v>
      </c>
      <c r="AB1" s="8"/>
      <c r="AC1" s="48" t="s">
        <v>19</v>
      </c>
      <c r="AD1" s="48"/>
      <c r="AE1" s="48" t="s">
        <v>20</v>
      </c>
      <c r="AF1" s="48"/>
      <c r="AG1" s="48" t="s">
        <v>21</v>
      </c>
      <c r="AH1" s="48"/>
      <c r="AI1" s="48" t="s">
        <v>22</v>
      </c>
      <c r="AJ1" s="48"/>
      <c r="AK1" s="3" t="s">
        <v>23</v>
      </c>
      <c r="AL1" s="3"/>
      <c r="AM1" s="18" t="s">
        <v>93</v>
      </c>
      <c r="AN1" s="18" t="s">
        <v>36</v>
      </c>
      <c r="AO1" s="18" t="s">
        <v>31</v>
      </c>
      <c r="AP1" s="49" t="s">
        <v>36</v>
      </c>
      <c r="AQ1" s="29" t="s">
        <v>1</v>
      </c>
    </row>
    <row r="2" spans="42:43" ht="12.75">
      <c r="AP2"/>
      <c r="AQ2" s="26"/>
    </row>
    <row r="3" spans="1:43" ht="12.75">
      <c r="A3" s="3" t="s">
        <v>79</v>
      </c>
      <c r="B3" s="2" t="s">
        <v>2</v>
      </c>
      <c r="C3" s="46">
        <f>IF(SpecScores!C3="","",SpecScores!C3+GKScores!C3)</f>
      </c>
      <c r="D3" s="47">
        <f>IF(SpecScores!D3="","",SpecScores!D3+GKScores!D3)</f>
        <v>175</v>
      </c>
      <c r="E3" s="46">
        <f>IF(SpecScores!E3="","",SpecScores!E3+GKScores!E3)</f>
      </c>
      <c r="F3" s="47">
        <f>IF(SpecScores!F3="","",SpecScores!F3+GKScores!F3)</f>
        <v>150</v>
      </c>
      <c r="G3" s="46">
        <f>IF(SpecScores!G3="","",SpecScores!G3+GKScores!G3)</f>
      </c>
      <c r="H3" s="47">
        <f>IF(SpecScores!H3="","",SpecScores!H3+GKScores!H3)</f>
      </c>
      <c r="I3" s="46">
        <f>IF(SpecScores!I3="","",SpecScores!I3+GKScores!I3)</f>
      </c>
      <c r="J3" s="47">
        <f>IF(SpecScores!J3="","",SpecScores!J3+GKScores!J3)</f>
        <v>144</v>
      </c>
      <c r="K3" s="46">
        <f>IF(SpecScores!K3="","",SpecScores!K3+GKScores!K3)</f>
      </c>
      <c r="L3" s="47">
        <f>IF(SpecScores!L3="","",SpecScores!L3+GKScores!L3)</f>
        <v>168</v>
      </c>
      <c r="M3" s="46">
        <f>IF(SpecScores!M3="","",SpecScores!M3+GKScores!M3)</f>
        <v>128</v>
      </c>
      <c r="N3" s="47">
        <f>IF(SpecScores!N3="","",SpecScores!N3+GKScores!N3)</f>
      </c>
      <c r="O3" s="46">
        <f>IF(SpecScores!O3="","",SpecScores!O3+GKScores!O3)</f>
        <v>183</v>
      </c>
      <c r="P3" s="47">
        <f>IF(SpecScores!P3="","",SpecScores!P3+GKScores!P3)</f>
      </c>
      <c r="Q3" s="46">
        <f>IF(SpecScores!Q3="","",SpecScores!Q3+GKScores!Q3)</f>
      </c>
      <c r="R3" s="47">
        <f>IF(SpecScores!R3="","",SpecScores!R3+GKScores!R3)</f>
      </c>
      <c r="S3" s="46">
        <f>IF(SpecScores!S3="","",SpecScores!S3+GKScores!S3)</f>
        <v>157</v>
      </c>
      <c r="T3" s="47">
        <f>IF(SpecScores!T3="","",SpecScores!T3+GKScores!T3)</f>
      </c>
      <c r="U3" s="46">
        <f>IF(SpecScores!U3="","",SpecScores!U3+GKScores!U3)</f>
      </c>
      <c r="V3" s="47">
        <f>IF(SpecScores!V3="","",SpecScores!V3+GKScores!V3)</f>
        <v>170</v>
      </c>
      <c r="W3" s="46">
        <f>IF(SpecScores!W3="","",SpecScores!W3+GKScores!W3)</f>
      </c>
      <c r="X3" s="47">
        <f>IF(SpecScores!X3="","",SpecScores!X3+GKScores!X3)</f>
        <v>154</v>
      </c>
      <c r="Y3" s="46">
        <f>IF(SpecScores!Y3="","",SpecScores!Y3+GKScores!Y3)</f>
      </c>
      <c r="Z3" s="47">
        <f>IF(SpecScores!Z3="","",SpecScores!Z3+GKScores!Z3)</f>
      </c>
      <c r="AA3" s="46">
        <f>IF(SpecScores!AA3="","",SpecScores!AA3+GKScores!AA3)</f>
        <v>150</v>
      </c>
      <c r="AB3" s="47">
        <f>IF(SpecScores!AB3="","",SpecScores!AB3+GKScores!AB3)</f>
      </c>
      <c r="AC3" s="46">
        <f>IF(SpecScores!AC3="","",SpecScores!AC3+GKScores!AC3)</f>
        <v>185</v>
      </c>
      <c r="AD3" s="47">
        <f>IF(SpecScores!AD3="","",SpecScores!AD3+GKScores!AD3)</f>
      </c>
      <c r="AE3" s="46">
        <f>IF(SpecScores!AE3="","",SpecScores!AE3+GKScores!AE3)</f>
        <v>151</v>
      </c>
      <c r="AF3" s="47">
        <f>IF(SpecScores!AF3="","",SpecScores!AF3+GKScores!AF3)</f>
      </c>
      <c r="AG3" s="46">
        <f>IF(SpecScores!AG3="","",SpecScores!AG3+GKScores!AG3)</f>
      </c>
      <c r="AH3" s="47">
        <f>IF(SpecScores!AH3="","",SpecScores!AH3+GKScores!AH3)</f>
        <v>170</v>
      </c>
      <c r="AI3" s="46">
        <f>IF(SpecScores!AI3="","",SpecScores!AI3+GKScores!AI3)</f>
      </c>
      <c r="AJ3" s="47">
        <f>IF(SpecScores!AJ3="","",SpecScores!AJ3+GKScores!AJ3)</f>
      </c>
      <c r="AK3" s="46">
        <f>IF(SpecScores!AK3="","",SpecScores!AK3+GKScores!AK3)</f>
        <v>166</v>
      </c>
      <c r="AL3" s="47">
        <f>IF(SpecScores!AL3="","",SpecScores!AL3+GKScores!AL3)</f>
      </c>
      <c r="AM3" s="15">
        <f>IF(OR(SpecScores!AM3="",GKScores!AM3=""),"",SpecScores!AM3+GKScores!AM3)</f>
        <v>2052</v>
      </c>
      <c r="AN3" s="3">
        <v>14</v>
      </c>
      <c r="AO3" s="15">
        <f>SUM(C3:AL3)</f>
        <v>2251</v>
      </c>
      <c r="AP3" s="58">
        <f>COUNTIF(C3:AL3,"&gt;0")</f>
        <v>14</v>
      </c>
      <c r="AQ3" s="29">
        <f>IF(AND(AN3=0,AP3=0),"",AO3/AP3)</f>
        <v>160.78571428571428</v>
      </c>
    </row>
    <row r="4" spans="1:43" ht="12.75">
      <c r="A4" s="3" t="s">
        <v>80</v>
      </c>
      <c r="B4" s="2" t="s">
        <v>2</v>
      </c>
      <c r="C4" s="46">
        <f>IF(SpecScores!C4="","",SpecScores!C4+GKScores!C4)</f>
      </c>
      <c r="D4" s="47">
        <f>IF(SpecScores!D4="","",SpecScores!D4+GKScores!D4)</f>
      </c>
      <c r="E4" s="46">
        <f>IF(SpecScores!E4="","",SpecScores!E4+GKScores!E4)</f>
        <v>169</v>
      </c>
      <c r="F4" s="47">
        <f>IF(SpecScores!F4="","",SpecScores!F4+GKScores!F4)</f>
      </c>
      <c r="G4" s="46">
        <f>IF(SpecScores!G4="","",SpecScores!G4+GKScores!G4)</f>
      </c>
      <c r="H4" s="47">
        <f>IF(SpecScores!H4="","",SpecScores!H4+GKScores!H4)</f>
        <v>156</v>
      </c>
      <c r="I4" s="46">
        <f>IF(SpecScores!I4="","",SpecScores!I4+GKScores!I4)</f>
      </c>
      <c r="J4" s="47">
        <f>IF(SpecScores!J4="","",SpecScores!J4+GKScores!J4)</f>
        <v>162</v>
      </c>
      <c r="K4" s="46">
        <f>IF(SpecScores!K4="","",SpecScores!K4+GKScores!K4)</f>
      </c>
      <c r="L4" s="47">
        <f>IF(SpecScores!L4="","",SpecScores!L4+GKScores!L4)</f>
      </c>
      <c r="M4" s="46">
        <f>IF(SpecScores!M4="","",SpecScores!M4+GKScores!M4)</f>
        <v>174</v>
      </c>
      <c r="N4" s="47">
        <f>IF(SpecScores!N4="","",SpecScores!N4+GKScores!N4)</f>
      </c>
      <c r="O4" s="46">
        <f>IF(SpecScores!O4="","",SpecScores!O4+GKScores!O4)</f>
        <v>150</v>
      </c>
      <c r="P4" s="47">
        <f>IF(SpecScores!P4="","",SpecScores!P4+GKScores!P4)</f>
      </c>
      <c r="Q4" s="46">
        <f>IF(SpecScores!Q4="","",SpecScores!Q4+GKScores!Q4)</f>
      </c>
      <c r="R4" s="47">
        <f>IF(SpecScores!R4="","",SpecScores!R4+GKScores!R4)</f>
        <v>170</v>
      </c>
      <c r="S4" s="46">
        <f>IF(SpecScores!S4="","",SpecScores!S4+GKScores!S4)</f>
        <v>163</v>
      </c>
      <c r="T4" s="47">
        <f>IF(SpecScores!T4="","",SpecScores!T4+GKScores!T4)</f>
      </c>
      <c r="U4" s="46">
        <f>IF(SpecScores!U4="","",SpecScores!U4+GKScores!U4)</f>
      </c>
      <c r="V4" s="47">
        <f>IF(SpecScores!V4="","",SpecScores!V4+GKScores!V4)</f>
      </c>
      <c r="W4" s="46">
        <f>IF(SpecScores!W4="","",SpecScores!W4+GKScores!W4)</f>
        <v>137</v>
      </c>
      <c r="X4" s="47">
        <f>IF(SpecScores!X4="","",SpecScores!X4+GKScores!X4)</f>
      </c>
      <c r="Y4" s="46">
        <f>IF(SpecScores!Y4="","",SpecScores!Y4+GKScores!Y4)</f>
        <v>122</v>
      </c>
      <c r="Z4" s="47">
        <f>IF(SpecScores!Z4="","",SpecScores!Z4+GKScores!Z4)</f>
      </c>
      <c r="AA4" s="46">
        <f>IF(SpecScores!AA4="","",SpecScores!AA4+GKScores!AA4)</f>
        <v>178</v>
      </c>
      <c r="AB4" s="47">
        <f>IF(SpecScores!AB4="","",SpecScores!AB4+GKScores!AB4)</f>
      </c>
      <c r="AC4" s="46">
        <f>IF(SpecScores!AC4="","",SpecScores!AC4+GKScores!AC4)</f>
      </c>
      <c r="AD4" s="47">
        <f>IF(SpecScores!AD4="","",SpecScores!AD4+GKScores!AD4)</f>
      </c>
      <c r="AE4" s="46">
        <f>IF(SpecScores!AE4="","",SpecScores!AE4+GKScores!AE4)</f>
      </c>
      <c r="AF4" s="47">
        <f>IF(SpecScores!AF4="","",SpecScores!AF4+GKScores!AF4)</f>
        <v>156</v>
      </c>
      <c r="AG4" s="46">
        <f>IF(SpecScores!AG4="","",SpecScores!AG4+GKScores!AG4)</f>
      </c>
      <c r="AH4" s="47">
        <f>IF(SpecScores!AH4="","",SpecScores!AH4+GKScores!AH4)</f>
        <v>167</v>
      </c>
      <c r="AI4" s="46">
        <f>IF(SpecScores!AI4="","",SpecScores!AI4+GKScores!AI4)</f>
      </c>
      <c r="AJ4" s="47">
        <f>IF(SpecScores!AJ4="","",SpecScores!AJ4+GKScores!AJ4)</f>
        <v>154</v>
      </c>
      <c r="AK4" s="46">
        <f>IF(SpecScores!AK4="","",SpecScores!AK4+GKScores!AK4)</f>
      </c>
      <c r="AL4" s="47">
        <f>IF(SpecScores!AL4="","",SpecScores!AL4+GKScores!AL4)</f>
        <v>162</v>
      </c>
      <c r="AM4" s="15">
        <f>IF(OR(SpecScores!AM4="",GKScores!AM4=""),"",SpecScores!AM4+GKScores!AM4)</f>
        <v>2190</v>
      </c>
      <c r="AN4" s="3">
        <v>14</v>
      </c>
      <c r="AO4" s="15">
        <f aca="true" t="shared" si="0" ref="AO4:AO10">SUM(C4:AL4)</f>
        <v>2220</v>
      </c>
      <c r="AP4" s="58">
        <f aca="true" t="shared" si="1" ref="AP4:AP10">COUNTIF(C4:AL4,"&gt;0")</f>
        <v>14</v>
      </c>
      <c r="AQ4" s="29">
        <f aca="true" t="shared" si="2" ref="AQ4:AQ10">IF(AND(AN4=0,AP4=0),"",AO4/AP4)</f>
        <v>158.57142857142858</v>
      </c>
    </row>
    <row r="5" spans="1:43" ht="12.75">
      <c r="A5" s="3" t="s">
        <v>81</v>
      </c>
      <c r="B5" s="2" t="s">
        <v>2</v>
      </c>
      <c r="C5" s="46">
        <f>IF(SpecScores!C5="","",SpecScores!C5+GKScores!C5)</f>
        <v>149</v>
      </c>
      <c r="D5" s="47">
        <f>IF(SpecScores!D5="","",SpecScores!D5+GKScores!D5)</f>
      </c>
      <c r="E5" s="46">
        <f>IF(SpecScores!E5="","",SpecScores!E5+GKScores!E5)</f>
      </c>
      <c r="F5" s="47">
        <f>IF(SpecScores!F5="","",SpecScores!F5+GKScores!F5)</f>
      </c>
      <c r="G5" s="46">
        <f>IF(SpecScores!G5="","",SpecScores!G5+GKScores!G5)</f>
        <v>128</v>
      </c>
      <c r="H5" s="47">
        <f>IF(SpecScores!H5="","",SpecScores!H5+GKScores!H5)</f>
      </c>
      <c r="I5" s="46">
        <f>IF(SpecScores!I5="","",SpecScores!I5+GKScores!I5)</f>
        <v>139</v>
      </c>
      <c r="J5" s="47">
        <f>IF(SpecScores!J5="","",SpecScores!J5+GKScores!J5)</f>
      </c>
      <c r="K5" s="46">
        <f>IF(SpecScores!K5="","",SpecScores!K5+GKScores!K5)</f>
      </c>
      <c r="L5" s="47">
        <f>IF(SpecScores!L5="","",SpecScores!L5+GKScores!L5)</f>
        <v>141</v>
      </c>
      <c r="M5" s="46">
        <f>IF(SpecScores!M5="","",SpecScores!M5+GKScores!M5)</f>
        <v>158</v>
      </c>
      <c r="N5" s="47">
        <f>IF(SpecScores!N5="","",SpecScores!N5+GKScores!N5)</f>
      </c>
      <c r="O5" s="46">
        <f>IF(SpecScores!O5="","",SpecScores!O5+GKScores!O5)</f>
      </c>
      <c r="P5" s="47">
        <f>IF(SpecScores!P5="","",SpecScores!P5+GKScores!P5)</f>
      </c>
      <c r="Q5" s="46">
        <f>IF(SpecScores!Q5="","",SpecScores!Q5+GKScores!Q5)</f>
        <v>144</v>
      </c>
      <c r="R5" s="47">
        <f>IF(SpecScores!R5="","",SpecScores!R5+GKScores!R5)</f>
      </c>
      <c r="S5" s="46">
        <f>IF(SpecScores!S5="","",SpecScores!S5+GKScores!S5)</f>
      </c>
      <c r="T5" s="47">
        <f>IF(SpecScores!T5="","",SpecScores!T5+GKScores!T5)</f>
        <v>158</v>
      </c>
      <c r="U5" s="46">
        <f>IF(SpecScores!U5="","",SpecScores!U5+GKScores!U5)</f>
        <v>131</v>
      </c>
      <c r="V5" s="47">
        <f>IF(SpecScores!V5="","",SpecScores!V5+GKScores!V5)</f>
      </c>
      <c r="W5" s="46">
        <f>IF(SpecScores!W5="","",SpecScores!W5+GKScores!W5)</f>
      </c>
      <c r="X5" s="47">
        <f>IF(SpecScores!X5="","",SpecScores!X5+GKScores!X5)</f>
      </c>
      <c r="Y5" s="46">
        <f>IF(SpecScores!Y5="","",SpecScores!Y5+GKScores!Y5)</f>
      </c>
      <c r="Z5" s="47">
        <f>IF(SpecScores!Z5="","",SpecScores!Z5+GKScores!Z5)</f>
        <v>139</v>
      </c>
      <c r="AA5" s="46">
        <f>IF(SpecScores!AA5="","",SpecScores!AA5+GKScores!AA5)</f>
      </c>
      <c r="AB5" s="47">
        <f>IF(SpecScores!AB5="","",SpecScores!AB5+GKScores!AB5)</f>
        <v>176</v>
      </c>
      <c r="AC5" s="46">
        <f>IF(SpecScores!AC5="","",SpecScores!AC5+GKScores!AC5)</f>
        <v>139</v>
      </c>
      <c r="AD5" s="47">
        <f>IF(SpecScores!AD5="","",SpecScores!AD5+GKScores!AD5)</f>
      </c>
      <c r="AE5" s="46">
        <f>IF(SpecScores!AE5="","",SpecScores!AE5+GKScores!AE5)</f>
        <v>141</v>
      </c>
      <c r="AF5" s="47">
        <f>IF(SpecScores!AF5="","",SpecScores!AF5+GKScores!AF5)</f>
      </c>
      <c r="AG5" s="46">
        <f>IF(SpecScores!AG5="","",SpecScores!AG5+GKScores!AG5)</f>
      </c>
      <c r="AH5" s="47">
        <f>IF(SpecScores!AH5="","",SpecScores!AH5+GKScores!AH5)</f>
      </c>
      <c r="AI5" s="46">
        <f>IF(SpecScores!AI5="","",SpecScores!AI5+GKScores!AI5)</f>
        <v>119</v>
      </c>
      <c r="AJ5" s="47">
        <f>IF(SpecScores!AJ5="","",SpecScores!AJ5+GKScores!AJ5)</f>
      </c>
      <c r="AK5" s="46">
        <f>IF(SpecScores!AK5="","",SpecScores!AK5+GKScores!AK5)</f>
        <v>123</v>
      </c>
      <c r="AL5" s="47">
        <f>IF(SpecScores!AL5="","",SpecScores!AL5+GKScores!AL5)</f>
      </c>
      <c r="AM5" s="15">
        <f>IF(OR(SpecScores!AM5="",GKScores!AM5=""),"",SpecScores!AM5+GKScores!AM5)</f>
        <v>1974</v>
      </c>
      <c r="AN5" s="3">
        <v>14</v>
      </c>
      <c r="AO5" s="15">
        <f t="shared" si="0"/>
        <v>1985</v>
      </c>
      <c r="AP5" s="58">
        <f t="shared" si="1"/>
        <v>14</v>
      </c>
      <c r="AQ5" s="29">
        <f t="shared" si="2"/>
        <v>141.78571428571428</v>
      </c>
    </row>
    <row r="6" spans="1:43" ht="12.75">
      <c r="A6" s="3" t="s">
        <v>83</v>
      </c>
      <c r="B6" s="2" t="s">
        <v>2</v>
      </c>
      <c r="C6" s="46">
        <f>IF(SpecScores!C6="","",SpecScores!C6+GKScores!C6)</f>
      </c>
      <c r="D6" s="47">
        <f>IF(SpecScores!D6="","",SpecScores!D6+GKScores!D6)</f>
      </c>
      <c r="E6" s="46">
        <f>IF(SpecScores!E6="","",SpecScores!E6+GKScores!E6)</f>
        <v>181</v>
      </c>
      <c r="F6" s="47">
        <f>IF(SpecScores!F6="","",SpecScores!F6+GKScores!F6)</f>
      </c>
      <c r="G6" s="46">
        <f>IF(SpecScores!G6="","",SpecScores!G6+GKScores!G6)</f>
        <v>154</v>
      </c>
      <c r="H6" s="47">
        <f>IF(SpecScores!H6="","",SpecScores!H6+GKScores!H6)</f>
      </c>
      <c r="I6" s="46">
        <f>IF(SpecScores!I6="","",SpecScores!I6+GKScores!I6)</f>
        <v>169</v>
      </c>
      <c r="J6" s="47">
        <f>IF(SpecScores!J6="","",SpecScores!J6+GKScores!J6)</f>
      </c>
      <c r="K6" s="46">
        <f>IF(SpecScores!K6="","",SpecScores!K6+GKScores!K6)</f>
      </c>
      <c r="L6" s="47">
        <f>IF(SpecScores!L6="","",SpecScores!L6+GKScores!L6)</f>
        <v>176</v>
      </c>
      <c r="M6" s="46">
        <f>IF(SpecScores!M6="","",SpecScores!M6+GKScores!M6)</f>
      </c>
      <c r="N6" s="47">
        <f>IF(SpecScores!N6="","",SpecScores!N6+GKScores!N6)</f>
        <v>153</v>
      </c>
      <c r="O6" s="46">
        <f>IF(SpecScores!O6="","",SpecScores!O6+GKScores!O6)</f>
        <v>112</v>
      </c>
      <c r="P6" s="47">
        <f>IF(SpecScores!P6="","",SpecScores!P6+GKScores!P6)</f>
      </c>
      <c r="Q6" s="46">
        <f>IF(SpecScores!Q6="","",SpecScores!Q6+GKScores!Q6)</f>
      </c>
      <c r="R6" s="47">
        <f>IF(SpecScores!R6="","",SpecScores!R6+GKScores!R6)</f>
        <v>167</v>
      </c>
      <c r="S6" s="46">
        <f>IF(SpecScores!S6="","",SpecScores!S6+GKScores!S6)</f>
      </c>
      <c r="T6" s="47">
        <f>IF(SpecScores!T6="","",SpecScores!T6+GKScores!T6)</f>
      </c>
      <c r="U6" s="46">
        <f>IF(SpecScores!U6="","",SpecScores!U6+GKScores!U6)</f>
      </c>
      <c r="V6" s="47">
        <f>IF(SpecScores!V6="","",SpecScores!V6+GKScores!V6)</f>
      </c>
      <c r="W6" s="46">
        <f>IF(SpecScores!W6="","",SpecScores!W6+GKScores!W6)</f>
        <v>140</v>
      </c>
      <c r="X6" s="47">
        <f>IF(SpecScores!X6="","",SpecScores!X6+GKScores!X6)</f>
      </c>
      <c r="Y6" s="46">
        <f>IF(SpecScores!Y6="","",SpecScores!Y6+GKScores!Y6)</f>
        <v>157</v>
      </c>
      <c r="Z6" s="47">
        <f>IF(SpecScores!Z6="","",SpecScores!Z6+GKScores!Z6)</f>
      </c>
      <c r="AA6" s="46">
        <f>IF(SpecScores!AA6="","",SpecScores!AA6+GKScores!AA6)</f>
      </c>
      <c r="AB6" s="47">
        <f>IF(SpecScores!AB6="","",SpecScores!AB6+GKScores!AB6)</f>
        <v>164</v>
      </c>
      <c r="AC6" s="46">
        <f>IF(SpecScores!AC6="","",SpecScores!AC6+GKScores!AC6)</f>
      </c>
      <c r="AD6" s="47">
        <f>IF(SpecScores!AD6="","",SpecScores!AD6+GKScores!AD6)</f>
        <v>169</v>
      </c>
      <c r="AE6" s="46">
        <f>IF(SpecScores!AE6="","",SpecScores!AE6+GKScores!AE6)</f>
        <v>160</v>
      </c>
      <c r="AF6" s="47">
        <f>IF(SpecScores!AF6="","",SpecScores!AF6+GKScores!AF6)</f>
      </c>
      <c r="AG6" s="46">
        <f>IF(SpecScores!AG6="","",SpecScores!AG6+GKScores!AG6)</f>
        <v>171</v>
      </c>
      <c r="AH6" s="47">
        <f>IF(SpecScores!AH6="","",SpecScores!AH6+GKScores!AH6)</f>
      </c>
      <c r="AI6" s="46">
        <f>IF(SpecScores!AI6="","",SpecScores!AI6+GKScores!AI6)</f>
      </c>
      <c r="AJ6" s="47">
        <f>IF(SpecScores!AJ6="","",SpecScores!AJ6+GKScores!AJ6)</f>
        <v>166</v>
      </c>
      <c r="AK6" s="46">
        <f>IF(SpecScores!AK6="","",SpecScores!AK6+GKScores!AK6)</f>
      </c>
      <c r="AL6" s="47">
        <f>IF(SpecScores!AL6="","",SpecScores!AL6+GKScores!AL6)</f>
      </c>
      <c r="AM6" s="15">
        <f>IF(OR(SpecScores!AM6="",GKScores!AM6=""),"",SpecScores!AM6+GKScores!AM6)</f>
        <v>2237</v>
      </c>
      <c r="AN6" s="3">
        <v>14</v>
      </c>
      <c r="AO6" s="15">
        <f t="shared" si="0"/>
        <v>2239</v>
      </c>
      <c r="AP6" s="58">
        <f t="shared" si="1"/>
        <v>14</v>
      </c>
      <c r="AQ6" s="29">
        <f t="shared" si="2"/>
        <v>159.92857142857142</v>
      </c>
    </row>
    <row r="7" spans="1:43" ht="12.75">
      <c r="A7" s="3" t="s">
        <v>84</v>
      </c>
      <c r="B7" s="2" t="s">
        <v>2</v>
      </c>
      <c r="C7" s="46">
        <f>IF(SpecScores!C7="","",SpecScores!C7+GKScores!C7)</f>
        <v>172</v>
      </c>
      <c r="D7" s="47">
        <f>IF(SpecScores!D7="","",SpecScores!D7+GKScores!D7)</f>
      </c>
      <c r="E7" s="46">
        <f>IF(SpecScores!E7="","",SpecScores!E7+GKScores!E7)</f>
      </c>
      <c r="F7" s="47">
        <f>IF(SpecScores!F7="","",SpecScores!F7+GKScores!F7)</f>
        <v>185</v>
      </c>
      <c r="G7" s="46">
        <f>IF(SpecScores!G7="","",SpecScores!G7+GKScores!G7)</f>
      </c>
      <c r="H7" s="47">
        <f>IF(SpecScores!H7="","",SpecScores!H7+GKScores!H7)</f>
        <v>154</v>
      </c>
      <c r="I7" s="46">
        <f>IF(SpecScores!I7="","",SpecScores!I7+GKScores!I7)</f>
      </c>
      <c r="J7" s="47">
        <f>IF(SpecScores!J7="","",SpecScores!J7+GKScores!J7)</f>
      </c>
      <c r="K7" s="46">
        <f>IF(SpecScores!K7="","",SpecScores!K7+GKScores!K7)</f>
        <v>189</v>
      </c>
      <c r="L7" s="47">
        <f>IF(SpecScores!L7="","",SpecScores!L7+GKScores!L7)</f>
      </c>
      <c r="M7" s="46">
        <f>IF(SpecScores!M7="","",SpecScores!M7+GKScores!M7)</f>
        <v>180</v>
      </c>
      <c r="N7" s="47">
        <f>IF(SpecScores!N7="","",SpecScores!N7+GKScores!N7)</f>
      </c>
      <c r="O7" s="46">
        <f>IF(SpecScores!O7="","",SpecScores!O7+GKScores!O7)</f>
      </c>
      <c r="P7" s="47">
        <f>IF(SpecScores!P7="","",SpecScores!P7+GKScores!P7)</f>
      </c>
      <c r="Q7" s="46">
        <f>IF(SpecScores!Q7="","",SpecScores!Q7+GKScores!Q7)</f>
        <v>163</v>
      </c>
      <c r="R7" s="47">
        <f>IF(SpecScores!R7="","",SpecScores!R7+GKScores!R7)</f>
      </c>
      <c r="S7" s="46">
        <f>IF(SpecScores!S7="","",SpecScores!S7+GKScores!S7)</f>
      </c>
      <c r="T7" s="47">
        <f>IF(SpecScores!T7="","",SpecScores!T7+GKScores!T7)</f>
        <v>190</v>
      </c>
      <c r="U7" s="46">
        <f>IF(SpecScores!U7="","",SpecScores!U7+GKScores!U7)</f>
        <v>156</v>
      </c>
      <c r="V7" s="47">
        <f>IF(SpecScores!V7="","",SpecScores!V7+GKScores!V7)</f>
      </c>
      <c r="W7" s="46">
        <f>IF(SpecScores!W7="","",SpecScores!W7+GKScores!W7)</f>
        <v>147</v>
      </c>
      <c r="X7" s="47">
        <f>IF(SpecScores!X7="","",SpecScores!X7+GKScores!X7)</f>
      </c>
      <c r="Y7" s="46">
        <f>IF(SpecScores!Y7="","",SpecScores!Y7+GKScores!Y7)</f>
      </c>
      <c r="Z7" s="47">
        <f>IF(SpecScores!Z7="","",SpecScores!Z7+GKScores!Z7)</f>
        <v>140</v>
      </c>
      <c r="AA7" s="46">
        <f>IF(SpecScores!AA7="","",SpecScores!AA7+GKScores!AA7)</f>
      </c>
      <c r="AB7" s="47">
        <f>IF(SpecScores!AB7="","",SpecScores!AB7+GKScores!AB7)</f>
      </c>
      <c r="AC7" s="46">
        <f>IF(SpecScores!AC7="","",SpecScores!AC7+GKScores!AC7)</f>
      </c>
      <c r="AD7" s="47">
        <f>IF(SpecScores!AD7="","",SpecScores!AD7+GKScores!AD7)</f>
        <v>163</v>
      </c>
      <c r="AE7" s="46">
        <f>IF(SpecScores!AE7="","",SpecScores!AE7+GKScores!AE7)</f>
      </c>
      <c r="AF7" s="47">
        <f>IF(SpecScores!AF7="","",SpecScores!AF7+GKScores!AF7)</f>
        <v>179</v>
      </c>
      <c r="AG7" s="46">
        <f>IF(SpecScores!AG7="","",SpecScores!AG7+GKScores!AG7)</f>
      </c>
      <c r="AH7" s="47">
        <f>IF(SpecScores!AH7="","",SpecScores!AH7+GKScores!AH7)</f>
      </c>
      <c r="AI7" s="46">
        <f>IF(SpecScores!AI7="","",SpecScores!AI7+GKScores!AI7)</f>
        <v>154</v>
      </c>
      <c r="AJ7" s="47">
        <f>IF(SpecScores!AJ7="","",SpecScores!AJ7+GKScores!AJ7)</f>
      </c>
      <c r="AK7" s="46">
        <f>IF(SpecScores!AK7="","",SpecScores!AK7+GKScores!AK7)</f>
      </c>
      <c r="AL7" s="47">
        <f>IF(SpecScores!AL7="","",SpecScores!AL7+GKScores!AL7)</f>
        <v>147</v>
      </c>
      <c r="AM7" s="15">
        <f>IF(OR(SpecScores!AM7="",GKScores!AM7=""),"",SpecScores!AM7+GKScores!AM7)</f>
        <v>2403</v>
      </c>
      <c r="AN7" s="3">
        <v>14</v>
      </c>
      <c r="AO7" s="15">
        <f t="shared" si="0"/>
        <v>2319</v>
      </c>
      <c r="AP7" s="58">
        <f t="shared" si="1"/>
        <v>14</v>
      </c>
      <c r="AQ7" s="29">
        <f t="shared" si="2"/>
        <v>165.64285714285714</v>
      </c>
    </row>
    <row r="8" spans="1:43" ht="12.75">
      <c r="A8" s="3" t="s">
        <v>82</v>
      </c>
      <c r="B8" s="2" t="s">
        <v>2</v>
      </c>
      <c r="C8" s="46">
        <f>IF(SpecScores!C8="","",SpecScores!C8+GKScores!C8)</f>
        <v>172</v>
      </c>
      <c r="D8" s="47">
        <f>IF(SpecScores!D8="","",SpecScores!D8+GKScores!D8)</f>
      </c>
      <c r="E8" s="46">
        <f>IF(SpecScores!E8="","",SpecScores!E8+GKScores!E8)</f>
        <v>148</v>
      </c>
      <c r="F8" s="47">
        <f>IF(SpecScores!F8="","",SpecScores!F8+GKScores!F8)</f>
      </c>
      <c r="G8" s="46">
        <f>IF(SpecScores!G8="","",SpecScores!G8+GKScores!G8)</f>
      </c>
      <c r="H8" s="47">
        <f>IF(SpecScores!H8="","",SpecScores!H8+GKScores!H8)</f>
        <v>146</v>
      </c>
      <c r="I8" s="46">
        <f>IF(SpecScores!I8="","",SpecScores!I8+GKScores!I8)</f>
      </c>
      <c r="J8" s="47">
        <f>IF(SpecScores!J8="","",SpecScores!J8+GKScores!J8)</f>
        <v>161</v>
      </c>
      <c r="K8" s="46">
        <f>IF(SpecScores!K8="","",SpecScores!K8+GKScores!K8)</f>
      </c>
      <c r="L8" s="47">
        <f>IF(SpecScores!L8="","",SpecScores!L8+GKScores!L8)</f>
      </c>
      <c r="M8" s="46">
        <f>IF(SpecScores!M8="","",SpecScores!M8+GKScores!M8)</f>
      </c>
      <c r="N8" s="47">
        <f>IF(SpecScores!N8="","",SpecScores!N8+GKScores!N8)</f>
        <v>140</v>
      </c>
      <c r="O8" s="46">
        <f>IF(SpecScores!O8="","",SpecScores!O8+GKScores!O8)</f>
      </c>
      <c r="P8" s="47">
        <f>IF(SpecScores!P8="","",SpecScores!P8+GKScores!P8)</f>
        <v>171</v>
      </c>
      <c r="Q8" s="46">
        <f>IF(SpecScores!Q8="","",SpecScores!Q8+GKScores!Q8)</f>
      </c>
      <c r="R8" s="47">
        <f>IF(SpecScores!R8="","",SpecScores!R8+GKScores!R8)</f>
      </c>
      <c r="S8" s="46">
        <f>IF(SpecScores!S8="","",SpecScores!S8+GKScores!S8)</f>
      </c>
      <c r="T8" s="47">
        <f>IF(SpecScores!T8="","",SpecScores!T8+GKScores!T8)</f>
        <v>161</v>
      </c>
      <c r="U8" s="46">
        <f>IF(SpecScores!U8="","",SpecScores!U8+GKScores!U8)</f>
        <v>166</v>
      </c>
      <c r="V8" s="47">
        <f>IF(SpecScores!V8="","",SpecScores!V8+GKScores!V8)</f>
      </c>
      <c r="W8" s="46">
        <f>IF(SpecScores!W8="","",SpecScores!W8+GKScores!W8)</f>
      </c>
      <c r="X8" s="47">
        <f>IF(SpecScores!X8="","",SpecScores!X8+GKScores!X8)</f>
        <v>117</v>
      </c>
      <c r="Y8" s="46">
        <f>IF(SpecScores!Y8="","",SpecScores!Y8+GKScores!Y8)</f>
        <v>145</v>
      </c>
      <c r="Z8" s="47">
        <f>IF(SpecScores!Z8="","",SpecScores!Z8+GKScores!Z8)</f>
      </c>
      <c r="AA8" s="46">
        <f>IF(SpecScores!AA8="","",SpecScores!AA8+GKScores!AA8)</f>
        <v>152</v>
      </c>
      <c r="AB8" s="47">
        <f>IF(SpecScores!AB8="","",SpecScores!AB8+GKScores!AB8)</f>
      </c>
      <c r="AC8" s="46">
        <f>IF(SpecScores!AC8="","",SpecScores!AC8+GKScores!AC8)</f>
      </c>
      <c r="AD8" s="47">
        <f>IF(SpecScores!AD8="","",SpecScores!AD8+GKScores!AD8)</f>
      </c>
      <c r="AE8" s="46">
        <f>IF(SpecScores!AE8="","",SpecScores!AE8+GKScores!AE8)</f>
      </c>
      <c r="AF8" s="47">
        <f>IF(SpecScores!AF8="","",SpecScores!AF8+GKScores!AF8)</f>
        <v>155</v>
      </c>
      <c r="AG8" s="46">
        <f>IF(SpecScores!AG8="","",SpecScores!AG8+GKScores!AG8)</f>
      </c>
      <c r="AH8" s="47">
        <f>IF(SpecScores!AH8="","",SpecScores!AH8+GKScores!AH8)</f>
        <v>156</v>
      </c>
      <c r="AI8" s="46">
        <f>IF(SpecScores!AI8="","",SpecScores!AI8+GKScores!AI8)</f>
      </c>
      <c r="AJ8" s="47">
        <f>IF(SpecScores!AJ8="","",SpecScores!AJ8+GKScores!AJ8)</f>
      </c>
      <c r="AK8" s="46">
        <f>IF(SpecScores!AK8="","",SpecScores!AK8+GKScores!AK8)</f>
        <v>145</v>
      </c>
      <c r="AL8" s="47">
        <f>IF(SpecScores!AL8="","",SpecScores!AL8+GKScores!AL8)</f>
      </c>
      <c r="AM8" s="15">
        <f>IF(OR(SpecScores!AM8="",GKScores!AM8=""),"",SpecScores!AM8+GKScores!AM8)</f>
        <v>2132</v>
      </c>
      <c r="AN8" s="3">
        <v>14</v>
      </c>
      <c r="AO8" s="15">
        <f t="shared" si="0"/>
        <v>2135</v>
      </c>
      <c r="AP8" s="58">
        <f t="shared" si="1"/>
        <v>14</v>
      </c>
      <c r="AQ8" s="29">
        <f t="shared" si="2"/>
        <v>152.5</v>
      </c>
    </row>
    <row r="9" spans="1:43" ht="12.75">
      <c r="A9" s="3" t="s">
        <v>78</v>
      </c>
      <c r="B9" s="2" t="s">
        <v>2</v>
      </c>
      <c r="C9" s="73">
        <f>IF(SpecScores!C9="","",SpecScores!C9+GKScores!C9)</f>
      </c>
      <c r="D9" s="47">
        <f>IF(SpecScores!D9="","",SpecScores!D9+GKScores!D9)</f>
        <v>162</v>
      </c>
      <c r="E9" s="73">
        <f>IF(SpecScores!E9="","",SpecScores!E9+GKScores!E9)</f>
      </c>
      <c r="F9" s="47">
        <f>IF(SpecScores!F9="","",SpecScores!F9+GKScores!F9)</f>
        <v>169</v>
      </c>
      <c r="G9" s="73">
        <f>IF(SpecScores!G9="","",SpecScores!G9+GKScores!G9)</f>
      </c>
      <c r="H9" s="47">
        <f>IF(SpecScores!H9="","",SpecScores!H9+GKScores!H9)</f>
      </c>
      <c r="I9" s="73">
        <f>IF(SpecScores!I9="","",SpecScores!I9+GKScores!I9)</f>
      </c>
      <c r="J9" s="47">
        <f>IF(SpecScores!J9="","",SpecScores!J9+GKScores!J9)</f>
      </c>
      <c r="K9" s="73">
        <f>IF(SpecScores!K9="","",SpecScores!K9+GKScores!K9)</f>
        <v>139</v>
      </c>
      <c r="L9" s="47">
        <f>IF(SpecScores!L9="","",SpecScores!L9+GKScores!L9)</f>
      </c>
      <c r="M9" s="73">
        <f>IF(SpecScores!M9="","",SpecScores!M9+GKScores!M9)</f>
      </c>
      <c r="N9" s="47">
        <f>IF(SpecScores!N9="","",SpecScores!N9+GKScores!N9)</f>
        <v>160</v>
      </c>
      <c r="O9" s="73">
        <f>IF(SpecScores!O9="","",SpecScores!O9+GKScores!O9)</f>
      </c>
      <c r="P9" s="47">
        <f>IF(SpecScores!P9="","",SpecScores!P9+GKScores!P9)</f>
        <v>151</v>
      </c>
      <c r="Q9" s="73">
        <f>IF(SpecScores!Q9="","",SpecScores!Q9+GKScores!Q9)</f>
        <v>137</v>
      </c>
      <c r="R9" s="47">
        <f>IF(SpecScores!R9="","",SpecScores!R9+GKScores!R9)</f>
      </c>
      <c r="S9" s="73">
        <f>IF(SpecScores!S9="","",SpecScores!S9+GKScores!S9)</f>
        <v>154</v>
      </c>
      <c r="T9" s="47">
        <f>IF(SpecScores!T9="","",SpecScores!T9+GKScores!T9)</f>
      </c>
      <c r="U9" s="46">
        <f>IF(SpecScores!U9="","",SpecScores!U9+GKScores!U9)</f>
      </c>
      <c r="V9" s="47">
        <f>IF(SpecScores!V9="","",SpecScores!V9+GKScores!V9)</f>
        <v>113</v>
      </c>
      <c r="W9" s="46">
        <f>IF(SpecScores!W9="","",SpecScores!W9+GKScores!W9)</f>
      </c>
      <c r="X9" s="47">
        <f>IF(SpecScores!X9="","",SpecScores!X9+GKScores!X9)</f>
        <v>124</v>
      </c>
      <c r="Y9" s="46">
        <f>IF(SpecScores!Y9="","",SpecScores!Y9+GKScores!Y9)</f>
      </c>
      <c r="Z9" s="47">
        <f>IF(SpecScores!Z9="","",SpecScores!Z9+GKScores!Z9)</f>
      </c>
      <c r="AA9" s="46">
        <f>IF(SpecScores!AA9="","",SpecScores!AA9+GKScores!AA9)</f>
      </c>
      <c r="AB9" s="47">
        <f>IF(SpecScores!AB9="","",SpecScores!AB9+GKScores!AB9)</f>
      </c>
      <c r="AC9" s="46">
        <f>IF(SpecScores!AC9="","",SpecScores!AC9+GKScores!AC9)</f>
      </c>
      <c r="AD9" s="47">
        <f>IF(SpecScores!AD9="","",SpecScores!AD9+GKScores!AD9)</f>
        <v>119</v>
      </c>
      <c r="AE9" s="46">
        <f>IF(SpecScores!AE9="","",SpecScores!AE9+GKScores!AE9)</f>
        <v>112</v>
      </c>
      <c r="AF9" s="47">
        <f>IF(SpecScores!AF9="","",SpecScores!AF9+GKScores!AF9)</f>
      </c>
      <c r="AG9" s="46">
        <f>IF(SpecScores!AG9="","",SpecScores!AG9+GKScores!AG9)</f>
        <v>168</v>
      </c>
      <c r="AH9" s="47">
        <f>IF(SpecScores!AH9="","",SpecScores!AH9+GKScores!AH9)</f>
      </c>
      <c r="AI9" s="46">
        <f>IF(SpecScores!AI9="","",SpecScores!AI9+GKScores!AI9)</f>
      </c>
      <c r="AJ9" s="47">
        <f>IF(SpecScores!AJ9="","",SpecScores!AJ9+GKScores!AJ9)</f>
        <v>121</v>
      </c>
      <c r="AK9" s="46">
        <f>IF(SpecScores!AK9="","",SpecScores!AK9+GKScores!AK9)</f>
      </c>
      <c r="AL9" s="47">
        <f>IF(SpecScores!AL9="","",SpecScores!AL9+GKScores!AL9)</f>
        <v>175</v>
      </c>
      <c r="AM9" s="15">
        <f>IF(OR(SpecScores!AM9="",GKScores!AM9=""),"",SpecScores!AM9+GKScores!AM9)</f>
        <v>2119</v>
      </c>
      <c r="AN9" s="3">
        <v>14</v>
      </c>
      <c r="AO9" s="15">
        <f t="shared" si="0"/>
        <v>2004</v>
      </c>
      <c r="AP9" s="58">
        <f t="shared" si="1"/>
        <v>14</v>
      </c>
      <c r="AQ9" s="29">
        <f t="shared" si="2"/>
        <v>143.14285714285714</v>
      </c>
    </row>
    <row r="10" spans="1:43" ht="12.75">
      <c r="A10" s="3" t="s">
        <v>77</v>
      </c>
      <c r="B10" s="2" t="s">
        <v>2</v>
      </c>
      <c r="C10" s="46">
        <f>IF(SpecScores!C10="","",SpecScores!C10+GKScores!C10)</f>
      </c>
      <c r="D10" s="47">
        <f>IF(SpecScores!D10="","",SpecScores!D10+GKScores!D10)</f>
        <v>179</v>
      </c>
      <c r="E10" s="46">
        <f>IF(SpecScores!E10="","",SpecScores!E10+GKScores!E10)</f>
      </c>
      <c r="F10" s="47">
        <f>IF(SpecScores!F10="","",SpecScores!F10+GKScores!F10)</f>
      </c>
      <c r="G10" s="46">
        <f>IF(SpecScores!G10="","",SpecScores!G10+GKScores!G10)</f>
        <v>174</v>
      </c>
      <c r="H10" s="47">
        <f>IF(SpecScores!H10="","",SpecScores!H10+GKScores!H10)</f>
      </c>
      <c r="I10" s="46">
        <f>IF(SpecScores!I10="","",SpecScores!I10+GKScores!I10)</f>
        <v>154</v>
      </c>
      <c r="J10" s="47">
        <f>IF(SpecScores!J10="","",SpecScores!J10+GKScores!J10)</f>
      </c>
      <c r="K10" s="46">
        <f>IF(SpecScores!K10="","",SpecScores!K10+GKScores!K10)</f>
        <v>160</v>
      </c>
      <c r="L10" s="47">
        <f>IF(SpecScores!L10="","",SpecScores!L10+GKScores!L10)</f>
      </c>
      <c r="M10" s="46">
        <f>IF(SpecScores!M10="","",SpecScores!M10+GKScores!M10)</f>
      </c>
      <c r="N10" s="47">
        <f>IF(SpecScores!N10="","",SpecScores!N10+GKScores!N10)</f>
        <v>144</v>
      </c>
      <c r="O10" s="46">
        <f>IF(SpecScores!O10="","",SpecScores!O10+GKScores!O10)</f>
      </c>
      <c r="P10" s="47">
        <f>IF(SpecScores!P10="","",SpecScores!P10+GKScores!P10)</f>
        <v>161</v>
      </c>
      <c r="Q10" s="46">
        <f>IF(SpecScores!Q10="","",SpecScores!Q10+GKScores!Q10)</f>
      </c>
      <c r="R10" s="47">
        <f>IF(SpecScores!R10="","",SpecScores!R10+GKScores!R10)</f>
        <v>185</v>
      </c>
      <c r="S10" s="46">
        <f>IF(SpecScores!S10="","",SpecScores!S10+GKScores!S10)</f>
      </c>
      <c r="T10" s="47">
        <f>IF(SpecScores!T10="","",SpecScores!T10+GKScores!T10)</f>
      </c>
      <c r="U10" s="46">
        <f>IF(SpecScores!U10="","",SpecScores!U10+GKScores!U10)</f>
      </c>
      <c r="V10" s="47">
        <f>IF(SpecScores!V10="","",SpecScores!V10+GKScores!V10)</f>
        <v>140</v>
      </c>
      <c r="W10" s="46">
        <f>IF(SpecScores!W10="","",SpecScores!W10+GKScores!W10)</f>
      </c>
      <c r="X10" s="47">
        <f>IF(SpecScores!X10="","",SpecScores!X10+GKScores!X10)</f>
      </c>
      <c r="Y10" s="46">
        <f>IF(SpecScores!Y10="","",SpecScores!Y10+GKScores!Y10)</f>
      </c>
      <c r="Z10" s="47">
        <f>IF(SpecScores!Z10="","",SpecScores!Z10+GKScores!Z10)</f>
        <v>152</v>
      </c>
      <c r="AA10" s="46">
        <f>IF(SpecScores!AA10="","",SpecScores!AA10+GKScores!AA10)</f>
      </c>
      <c r="AB10" s="47">
        <f>IF(SpecScores!AB10="","",SpecScores!AB10+GKScores!AB10)</f>
        <v>175</v>
      </c>
      <c r="AC10" s="46">
        <f>IF(SpecScores!AC10="","",SpecScores!AC10+GKScores!AC10)</f>
        <v>171</v>
      </c>
      <c r="AD10" s="47">
        <f>IF(SpecScores!AD10="","",SpecScores!AD10+GKScores!AD10)</f>
      </c>
      <c r="AE10" s="46">
        <f>IF(SpecScores!AE10="","",SpecScores!AE10+GKScores!AE10)</f>
      </c>
      <c r="AF10" s="47">
        <f>IF(SpecScores!AF10="","",SpecScores!AF10+GKScores!AF10)</f>
        <v>166</v>
      </c>
      <c r="AG10" s="46">
        <f>IF(SpecScores!AG10="","",SpecScores!AG10+GKScores!AG10)</f>
        <v>159</v>
      </c>
      <c r="AH10" s="47">
        <f>IF(SpecScores!AH10="","",SpecScores!AH10+GKScores!AH10)</f>
      </c>
      <c r="AI10" s="46">
        <f>IF(SpecScores!AI10="","",SpecScores!AI10+GKScores!AI10)</f>
        <v>149</v>
      </c>
      <c r="AJ10" s="47">
        <f>IF(SpecScores!AJ10="","",SpecScores!AJ10+GKScores!AJ10)</f>
      </c>
      <c r="AK10" s="46">
        <f>IF(SpecScores!AK10="","",SpecScores!AK10+GKScores!AK10)</f>
      </c>
      <c r="AL10" s="47">
        <f>IF(SpecScores!AL10="","",SpecScores!AL10+GKScores!AL10)</f>
      </c>
      <c r="AM10" s="15">
        <f>IF(OR(SpecScores!AM10="",GKScores!AM10=""),"",SpecScores!AM10+GKScores!AM10)</f>
        <v>2117</v>
      </c>
      <c r="AN10" s="3">
        <v>14</v>
      </c>
      <c r="AO10" s="15">
        <f t="shared" si="0"/>
        <v>2269</v>
      </c>
      <c r="AP10" s="58">
        <f t="shared" si="1"/>
        <v>14</v>
      </c>
      <c r="AQ10" s="29">
        <f t="shared" si="2"/>
        <v>162.07142857142858</v>
      </c>
    </row>
    <row r="11" spans="5:43" ht="12.75">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N11" s="4"/>
      <c r="AP11"/>
      <c r="AQ11" s="26"/>
    </row>
    <row r="12" spans="1:46" ht="12.75">
      <c r="A12" s="3" t="s">
        <v>85</v>
      </c>
      <c r="B12" s="2" t="s">
        <v>3</v>
      </c>
      <c r="C12" s="46">
        <f>IF(SpecScores!C12="","",SpecScores!C12+GKScores!C12)</f>
      </c>
      <c r="D12" s="47">
        <f>IF(SpecScores!D12="","",SpecScores!D12+GKScores!D12)</f>
        <v>174</v>
      </c>
      <c r="E12" s="46">
        <f>IF(SpecScores!E12="","",SpecScores!E12+GKScores!E12)</f>
      </c>
      <c r="F12" s="47">
        <f>IF(SpecScores!F12="","",SpecScores!F12+GKScores!F12)</f>
        <v>158</v>
      </c>
      <c r="G12" s="46">
        <f>IF(SpecScores!G12="","",SpecScores!G12+GKScores!G12)</f>
        <v>132</v>
      </c>
      <c r="H12" s="47">
        <f>IF(SpecScores!H12="","",SpecScores!H12+GKScores!H12)</f>
      </c>
      <c r="I12" s="46">
        <f>IF(SpecScores!I12="","",SpecScores!I12+GKScores!I12)</f>
        <v>132</v>
      </c>
      <c r="J12" s="47">
        <f>IF(SpecScores!J12="","",SpecScores!J12+GKScores!J12)</f>
      </c>
      <c r="K12" s="46">
        <f>IF(SpecScores!K12="","",SpecScores!K12+GKScores!K12)</f>
      </c>
      <c r="L12" s="47">
        <f>IF(SpecScores!L12="","",SpecScores!L12+GKScores!L12)</f>
      </c>
      <c r="M12" s="46">
        <f>IF(SpecScores!M12="","",SpecScores!M12+GKScores!M12)</f>
        <v>151</v>
      </c>
      <c r="N12" s="47">
        <f>IF(SpecScores!N12="","",SpecScores!N12+GKScores!N12)</f>
      </c>
      <c r="O12" s="46">
        <f>IF(SpecScores!O12="","",SpecScores!O12+GKScores!O12)</f>
      </c>
      <c r="P12" s="47">
        <f>IF(SpecScores!P12="","",SpecScores!P12+GKScores!P12)</f>
        <v>163</v>
      </c>
      <c r="Q12" s="46">
        <f>IF(SpecScores!Q12="","",SpecScores!Q12+GKScores!Q12)</f>
      </c>
      <c r="R12" s="47">
        <f>IF(SpecScores!R12="","",SpecScores!R12+GKScores!R12)</f>
      </c>
      <c r="S12" s="46">
        <f>IF(SpecScores!S12="","",SpecScores!S12+GKScores!S12)</f>
      </c>
      <c r="T12" s="47">
        <f>IF(SpecScores!T12="","",SpecScores!T12+GKScores!T12)</f>
        <v>172</v>
      </c>
      <c r="U12" s="46">
        <f>IF(SpecScores!U12="","",SpecScores!U12+GKScores!U12)</f>
      </c>
      <c r="V12" s="47">
        <f>IF(SpecScores!V12="","",SpecScores!V12+GKScores!V12)</f>
        <v>133</v>
      </c>
      <c r="W12" s="46">
        <f>IF(SpecScores!W12="","",SpecScores!W12+GKScores!W12)</f>
        <v>108</v>
      </c>
      <c r="X12" s="47">
        <f>IF(SpecScores!X12="","",SpecScores!X12+GKScores!X12)</f>
      </c>
      <c r="Y12" s="46">
        <f>IF(SpecScores!Y12="","",SpecScores!Y12+GKScores!Y12)</f>
      </c>
      <c r="Z12" s="47">
        <f>IF(SpecScores!Z12="","",SpecScores!Z12+GKScores!Z12)</f>
        <v>153</v>
      </c>
      <c r="AA12" s="46">
        <f>IF(SpecScores!AA12="","",SpecScores!AA12+GKScores!AA12)</f>
      </c>
      <c r="AB12" s="47">
        <f>IF(SpecScores!AB12="","",SpecScores!AB12+GKScores!AB12)</f>
        <v>178</v>
      </c>
      <c r="AC12" s="46">
        <f>IF(SpecScores!AC12="","",SpecScores!AC12+GKScores!AC12)</f>
      </c>
      <c r="AD12" s="47">
        <f>IF(SpecScores!AD12="","",SpecScores!AD12+GKScores!AD12)</f>
      </c>
      <c r="AE12" s="46">
        <f>IF(SpecScores!AE12="","",SpecScores!AE12+GKScores!AE12)</f>
        <v>134</v>
      </c>
      <c r="AF12" s="47">
        <f>IF(SpecScores!AF12="","",SpecScores!AF12+GKScores!AF12)</f>
      </c>
      <c r="AG12" s="46">
        <f>IF(SpecScores!AG12="","",SpecScores!AG12+GKScores!AG12)</f>
        <v>155</v>
      </c>
      <c r="AH12" s="47">
        <f>IF(SpecScores!AH12="","",SpecScores!AH12+GKScores!AH12)</f>
      </c>
      <c r="AI12" s="46">
        <f>IF(SpecScores!AI12="","",SpecScores!AI12+GKScores!AI12)</f>
      </c>
      <c r="AJ12" s="47">
        <f>IF(SpecScores!AJ12="","",SpecScores!AJ12+GKScores!AJ12)</f>
      </c>
      <c r="AK12" s="46">
        <f>IF(SpecScores!AK12="","",SpecScores!AK12+GKScores!AK12)</f>
        <v>153</v>
      </c>
      <c r="AL12" s="47">
        <f>IF(SpecScores!AL12="","",SpecScores!AL12+GKScores!AL12)</f>
      </c>
      <c r="AM12" s="15">
        <f>IF(OR(SpecScores!AM12="",GKScores!AM12=""),"",SpecScores!AM12+GKScores!AM12)</f>
        <v>1914</v>
      </c>
      <c r="AN12" s="3">
        <v>14</v>
      </c>
      <c r="AO12" s="15">
        <f>SUM(C12:AL12)</f>
        <v>2096</v>
      </c>
      <c r="AP12" s="58">
        <f>COUNTIF(C12:AL12,"&gt;0")</f>
        <v>14</v>
      </c>
      <c r="AQ12" s="29">
        <f>IF(AND(AN12=0,AP12=0),"",AO12/AP12)</f>
        <v>149.71428571428572</v>
      </c>
      <c r="AT12" s="9"/>
    </row>
    <row r="13" spans="1:43" ht="12.75">
      <c r="A13" s="3" t="s">
        <v>86</v>
      </c>
      <c r="B13" s="2" t="s">
        <v>3</v>
      </c>
      <c r="C13" s="46">
        <f>IF(SpecScores!C13="","",SpecScores!C13+GKScores!C13)</f>
      </c>
      <c r="D13" s="47">
        <f>IF(SpecScores!D13="","",SpecScores!D13+GKScores!D13)</f>
        <v>177</v>
      </c>
      <c r="E13" s="46">
        <f>IF(SpecScores!E13="","",SpecScores!E13+GKScores!E13)</f>
        <v>160</v>
      </c>
      <c r="F13" s="47">
        <f>IF(SpecScores!F13="","",SpecScores!F13+GKScores!F13)</f>
      </c>
      <c r="G13" s="46">
        <f>IF(SpecScores!G13="","",SpecScores!G13+GKScores!G13)</f>
        <v>171</v>
      </c>
      <c r="H13" s="47">
        <f>IF(SpecScores!H13="","",SpecScores!H13+GKScores!H13)</f>
      </c>
      <c r="I13" s="46">
        <f>IF(SpecScores!I13="","",SpecScores!I13+GKScores!I13)</f>
      </c>
      <c r="J13" s="47">
        <f>IF(SpecScores!J13="","",SpecScores!J13+GKScores!J13)</f>
      </c>
      <c r="K13" s="46">
        <f>IF(SpecScores!K13="","",SpecScores!K13+GKScores!K13)</f>
        <v>162</v>
      </c>
      <c r="L13" s="47">
        <f>IF(SpecScores!L13="","",SpecScores!L13+GKScores!L13)</f>
      </c>
      <c r="M13" s="46">
        <f>IF(SpecScores!M13="","",SpecScores!M13+GKScores!M13)</f>
      </c>
      <c r="N13" s="47">
        <f>IF(SpecScores!N13="","",SpecScores!N13+GKScores!N13)</f>
      </c>
      <c r="O13" s="46">
        <f>IF(SpecScores!O13="","",SpecScores!O13+GKScores!O13)</f>
        <v>156</v>
      </c>
      <c r="P13" s="47">
        <f>IF(SpecScores!P13="","",SpecScores!P13+GKScores!P13)</f>
      </c>
      <c r="Q13" s="46">
        <f>IF(SpecScores!Q13="","",SpecScores!Q13+GKScores!Q13)</f>
      </c>
      <c r="R13" s="47">
        <f>IF(SpecScores!R13="","",SpecScores!R13+GKScores!R13)</f>
        <v>160</v>
      </c>
      <c r="S13" s="46">
        <f>IF(SpecScores!S13="","",SpecScores!S13+GKScores!S13)</f>
      </c>
      <c r="T13" s="47">
        <f>IF(SpecScores!T13="","",SpecScores!T13+GKScores!T13)</f>
        <v>159</v>
      </c>
      <c r="U13" s="46">
        <f>IF(SpecScores!U13="","",SpecScores!U13+GKScores!U13)</f>
        <v>152</v>
      </c>
      <c r="V13" s="47">
        <f>IF(SpecScores!V13="","",SpecScores!V13+GKScores!V13)</f>
      </c>
      <c r="W13" s="46">
        <f>IF(SpecScores!W13="","",SpecScores!W13+GKScores!W13)</f>
      </c>
      <c r="X13" s="47">
        <f>IF(SpecScores!X13="","",SpecScores!X13+GKScores!X13)</f>
        <v>136</v>
      </c>
      <c r="Y13" s="46">
        <f>IF(SpecScores!Y13="","",SpecScores!Y13+GKScores!Y13)</f>
      </c>
      <c r="Z13" s="47">
        <f>IF(SpecScores!Z13="","",SpecScores!Z13+GKScores!Z13)</f>
        <v>96</v>
      </c>
      <c r="AA13" s="46">
        <f>IF(SpecScores!AA13="","",SpecScores!AA13+GKScores!AA13)</f>
      </c>
      <c r="AB13" s="47">
        <f>IF(SpecScores!AB13="","",SpecScores!AB13+GKScores!AB13)</f>
      </c>
      <c r="AC13" s="46">
        <f>IF(SpecScores!AC13="","",SpecScores!AC13+GKScores!AC13)</f>
        <v>124</v>
      </c>
      <c r="AD13" s="47">
        <f>IF(SpecScores!AD13="","",SpecScores!AD13+GKScores!AD13)</f>
      </c>
      <c r="AE13" s="46">
        <f>IF(SpecScores!AE13="","",SpecScores!AE13+GKScores!AE13)</f>
      </c>
      <c r="AF13" s="47">
        <f>IF(SpecScores!AF13="","",SpecScores!AF13+GKScores!AF13)</f>
      </c>
      <c r="AG13" s="46">
        <f>IF(SpecScores!AG13="","",SpecScores!AG13+GKScores!AG13)</f>
      </c>
      <c r="AH13" s="47">
        <f>IF(SpecScores!AH13="","",SpecScores!AH13+GKScores!AH13)</f>
        <v>135</v>
      </c>
      <c r="AI13" s="46">
        <f>IF(SpecScores!AI13="","",SpecScores!AI13+GKScores!AI13)</f>
        <v>136</v>
      </c>
      <c r="AJ13" s="47">
        <f>IF(SpecScores!AJ13="","",SpecScores!AJ13+GKScores!AJ13)</f>
      </c>
      <c r="AK13" s="46">
        <f>IF(SpecScores!AK13="","",SpecScores!AK13+GKScores!AK13)</f>
        <v>157</v>
      </c>
      <c r="AL13" s="47">
        <f>IF(SpecScores!AL13="","",SpecScores!AL13+GKScores!AL13)</f>
      </c>
      <c r="AM13" s="15">
        <f>IF(OR(SpecScores!AM13="",GKScores!AM13=""),"",SpecScores!AM13+GKScores!AM13)</f>
        <v>1855</v>
      </c>
      <c r="AN13" s="3">
        <v>14</v>
      </c>
      <c r="AO13" s="15">
        <f aca="true" t="shared" si="3" ref="AO13:AO19">SUM(C13:AL13)</f>
        <v>2081</v>
      </c>
      <c r="AP13" s="58">
        <f aca="true" t="shared" si="4" ref="AP13:AP19">COUNTIF(C13:AL13,"&gt;0")</f>
        <v>14</v>
      </c>
      <c r="AQ13" s="29">
        <f aca="true" t="shared" si="5" ref="AQ13:AQ19">IF(AND(AN13=0,AP13=0),"",AO13/AP13)</f>
        <v>148.64285714285714</v>
      </c>
    </row>
    <row r="14" spans="1:43" ht="12.75">
      <c r="A14" s="3" t="s">
        <v>88</v>
      </c>
      <c r="B14" s="2" t="s">
        <v>3</v>
      </c>
      <c r="C14" s="46">
        <f>IF(SpecScores!C14="","",SpecScores!C14+GKScores!C14)</f>
      </c>
      <c r="D14" s="47">
        <f>IF(SpecScores!D14="","",SpecScores!D14+GKScores!D14)</f>
      </c>
      <c r="E14" s="46">
        <f>IF(SpecScores!E14="","",SpecScores!E14+GKScores!E14)</f>
      </c>
      <c r="F14" s="47">
        <f>IF(SpecScores!F14="","",SpecScores!F14+GKScores!F14)</f>
        <v>144</v>
      </c>
      <c r="G14" s="46">
        <f>IF(SpecScores!G14="","",SpecScores!G14+GKScores!G14)</f>
      </c>
      <c r="H14" s="47">
        <f>IF(SpecScores!H14="","",SpecScores!H14+GKScores!H14)</f>
      </c>
      <c r="I14" s="46">
        <f>IF(SpecScores!I14="","",SpecScores!I14+GKScores!I14)</f>
      </c>
      <c r="J14" s="47">
        <f>IF(SpecScores!J14="","",SpecScores!J14+GKScores!J14)</f>
        <v>158</v>
      </c>
      <c r="K14" s="46">
        <f>IF(SpecScores!K14="","",SpecScores!K14+GKScores!K14)</f>
        <v>153</v>
      </c>
      <c r="L14" s="47">
        <f>IF(SpecScores!L14="","",SpecScores!L14+GKScores!L14)</f>
      </c>
      <c r="M14" s="46">
        <f>IF(SpecScores!M14="","",SpecScores!M14+GKScores!M14)</f>
      </c>
      <c r="N14" s="47">
        <f>IF(SpecScores!N14="","",SpecScores!N14+GKScores!N14)</f>
        <v>129</v>
      </c>
      <c r="O14" s="46">
        <f>IF(SpecScores!O14="","",SpecScores!O14+GKScores!O14)</f>
        <v>166</v>
      </c>
      <c r="P14" s="47">
        <f>IF(SpecScores!P14="","",SpecScores!P14+GKScores!P14)</f>
      </c>
      <c r="Q14" s="46">
        <f>IF(SpecScores!Q14="","",SpecScores!Q14+GKScores!Q14)</f>
      </c>
      <c r="R14" s="47">
        <f>IF(SpecScores!R14="","",SpecScores!R14+GKScores!R14)</f>
        <v>168</v>
      </c>
      <c r="S14" s="46">
        <f>IF(SpecScores!S14="","",SpecScores!S14+GKScores!S14)</f>
        <v>170</v>
      </c>
      <c r="T14" s="47">
        <f>IF(SpecScores!T14="","",SpecScores!T14+GKScores!T14)</f>
      </c>
      <c r="U14" s="46">
        <f>IF(SpecScores!U14="","",SpecScores!U14+GKScores!U14)</f>
      </c>
      <c r="V14" s="47">
        <f>IF(SpecScores!V14="","",SpecScores!V14+GKScores!V14)</f>
      </c>
      <c r="W14" s="46">
        <f>IF(SpecScores!W14="","",SpecScores!W14+GKScores!W14)</f>
        <v>120</v>
      </c>
      <c r="X14" s="47">
        <f>IF(SpecScores!X14="","",SpecScores!X14+GKScores!X14)</f>
      </c>
      <c r="Y14" s="46">
        <f>IF(SpecScores!Y14="","",SpecScores!Y14+GKScores!Y14)</f>
      </c>
      <c r="Z14" s="47">
        <f>IF(SpecScores!Z14="","",SpecScores!Z14+GKScores!Z14)</f>
      </c>
      <c r="AA14" s="46">
        <f>IF(SpecScores!AA14="","",SpecScores!AA14+GKScores!AA14)</f>
        <v>173</v>
      </c>
      <c r="AB14" s="47">
        <f>IF(SpecScores!AB14="","",SpecScores!AB14+GKScores!AB14)</f>
      </c>
      <c r="AC14" s="46">
        <f>IF(SpecScores!AC14="","",SpecScores!AC14+GKScores!AC14)</f>
        <v>159</v>
      </c>
      <c r="AD14" s="47">
        <f>IF(SpecScores!AD14="","",SpecScores!AD14+GKScores!AD14)</f>
      </c>
      <c r="AE14" s="46">
        <f>IF(SpecScores!AE14="","",SpecScores!AE14+GKScores!AE14)</f>
      </c>
      <c r="AF14" s="47">
        <f>IF(SpecScores!AF14="","",SpecScores!AF14+GKScores!AF14)</f>
        <v>157</v>
      </c>
      <c r="AG14" s="46">
        <f>IF(SpecScores!AG14="","",SpecScores!AG14+GKScores!AG14)</f>
        <v>148</v>
      </c>
      <c r="AH14" s="47">
        <f>IF(SpecScores!AH14="","",SpecScores!AH14+GKScores!AH14)</f>
      </c>
      <c r="AI14" s="46">
        <f>IF(SpecScores!AI14="","",SpecScores!AI14+GKScores!AI14)</f>
      </c>
      <c r="AJ14" s="47">
        <f>IF(SpecScores!AJ14="","",SpecScores!AJ14+GKScores!AJ14)</f>
        <v>123</v>
      </c>
      <c r="AK14" s="46">
        <f>IF(SpecScores!AK14="","",SpecScores!AK14+GKScores!AK14)</f>
      </c>
      <c r="AL14" s="47">
        <f>IF(SpecScores!AL14="","",SpecScores!AL14+GKScores!AL14)</f>
        <v>145</v>
      </c>
      <c r="AM14" s="15">
        <f>IF(OR(SpecScores!AM14="",GKScores!AM14=""),"",SpecScores!AM14+GKScores!AM14)</f>
        <v>2000</v>
      </c>
      <c r="AN14" s="3">
        <v>14</v>
      </c>
      <c r="AO14" s="15">
        <f t="shared" si="3"/>
        <v>2113</v>
      </c>
      <c r="AP14" s="58">
        <f t="shared" si="4"/>
        <v>14</v>
      </c>
      <c r="AQ14" s="29">
        <f t="shared" si="5"/>
        <v>150.92857142857142</v>
      </c>
    </row>
    <row r="15" spans="1:43" ht="12.75">
      <c r="A15" s="3" t="s">
        <v>89</v>
      </c>
      <c r="B15" s="2" t="s">
        <v>3</v>
      </c>
      <c r="C15" s="46">
        <f>IF(SpecScores!C15="","",SpecScores!C15+GKScores!C15)</f>
        <v>159</v>
      </c>
      <c r="D15" s="47">
        <f>IF(SpecScores!D15="","",SpecScores!D15+GKScores!D15)</f>
      </c>
      <c r="E15" s="46">
        <f>IF(SpecScores!E15="","",SpecScores!E15+GKScores!E15)</f>
      </c>
      <c r="F15" s="47">
        <f>IF(SpecScores!F15="","",SpecScores!F15+GKScores!F15)</f>
      </c>
      <c r="G15" s="46">
        <f>IF(SpecScores!G15="","",SpecScores!G15+GKScores!G15)</f>
        <v>105</v>
      </c>
      <c r="H15" s="47">
        <f>IF(SpecScores!H15="","",SpecScores!H15+GKScores!H15)</f>
      </c>
      <c r="I15" s="46">
        <f>IF(SpecScores!I15="","",SpecScores!I15+GKScores!I15)</f>
      </c>
      <c r="J15" s="47">
        <f>IF(SpecScores!J15="","",SpecScores!J15+GKScores!J15)</f>
        <v>144</v>
      </c>
      <c r="K15" s="46">
        <f>IF(SpecScores!K15="","",SpecScores!K15+GKScores!K15)</f>
      </c>
      <c r="L15" s="47">
        <f>IF(SpecScores!L15="","",SpecScores!L15+GKScores!L15)</f>
        <v>146</v>
      </c>
      <c r="M15" s="46">
        <f>IF(SpecScores!M15="","",SpecScores!M15+GKScores!M15)</f>
      </c>
      <c r="N15" s="47">
        <f>IF(SpecScores!N15="","",SpecScores!N15+GKScores!N15)</f>
        <v>123</v>
      </c>
      <c r="O15" s="46">
        <f>IF(SpecScores!O15="","",SpecScores!O15+GKScores!O15)</f>
      </c>
      <c r="P15" s="47">
        <f>IF(SpecScores!P15="","",SpecScores!P15+GKScores!P15)</f>
        <v>146</v>
      </c>
      <c r="Q15" s="46">
        <f>IF(SpecScores!Q15="","",SpecScores!Q15+GKScores!Q15)</f>
      </c>
      <c r="R15" s="47">
        <f>IF(SpecScores!R15="","",SpecScores!R15+GKScores!R15)</f>
      </c>
      <c r="S15" s="46">
        <f>IF(SpecScores!S15="","",SpecScores!S15+GKScores!S15)</f>
        <v>139</v>
      </c>
      <c r="T15" s="47">
        <f>IF(SpecScores!T15="","",SpecScores!T15+GKScores!T15)</f>
      </c>
      <c r="U15" s="46">
        <f>IF(SpecScores!U15="","",SpecScores!U15+GKScores!U15)</f>
      </c>
      <c r="V15" s="47">
        <f>IF(SpecScores!V15="","",SpecScores!V15+GKScores!V15)</f>
        <v>125</v>
      </c>
      <c r="W15" s="46">
        <f>IF(SpecScores!W15="","",SpecScores!W15+GKScores!W15)</f>
      </c>
      <c r="X15" s="47">
        <f>IF(SpecScores!X15="","",SpecScores!X15+GKScores!X15)</f>
      </c>
      <c r="Y15" s="46">
        <f>IF(SpecScores!Y15="","",SpecScores!Y15+GKScores!Y15)</f>
        <v>135</v>
      </c>
      <c r="Z15" s="47">
        <f>IF(SpecScores!Z15="","",SpecScores!Z15+GKScores!Z15)</f>
      </c>
      <c r="AA15" s="46">
        <f>IF(SpecScores!AA15="","",SpecScores!AA15+GKScores!AA15)</f>
      </c>
      <c r="AB15" s="47">
        <f>IF(SpecScores!AB15="","",SpecScores!AB15+GKScores!AB15)</f>
        <v>141</v>
      </c>
      <c r="AC15" s="46">
        <f>IF(SpecScores!AC15="","",SpecScores!AC15+GKScores!AC15)</f>
      </c>
      <c r="AD15" s="47">
        <f>IF(SpecScores!AD15="","",SpecScores!AD15+GKScores!AD15)</f>
        <v>126</v>
      </c>
      <c r="AE15" s="46">
        <f>IF(SpecScores!AE15="","",SpecScores!AE15+GKScores!AE15)</f>
        <v>113</v>
      </c>
      <c r="AF15" s="47">
        <f>IF(SpecScores!AF15="","",SpecScores!AF15+GKScores!AF15)</f>
      </c>
      <c r="AG15" s="46">
        <f>IF(SpecScores!AG15="","",SpecScores!AG15+GKScores!AG15)</f>
      </c>
      <c r="AH15" s="47">
        <f>IF(SpecScores!AH15="","",SpecScores!AH15+GKScores!AH15)</f>
        <v>156</v>
      </c>
      <c r="AI15" s="46">
        <f>IF(SpecScores!AI15="","",SpecScores!AI15+GKScores!AI15)</f>
      </c>
      <c r="AJ15" s="47">
        <f>IF(SpecScores!AJ15="","",SpecScores!AJ15+GKScores!AJ15)</f>
      </c>
      <c r="AK15" s="46">
        <f>IF(SpecScores!AK15="","",SpecScores!AK15+GKScores!AK15)</f>
      </c>
      <c r="AL15" s="47">
        <f>IF(SpecScores!AL15="","",SpecScores!AL15+GKScores!AL15)</f>
        <v>115</v>
      </c>
      <c r="AM15" s="15">
        <f>IF(OR(SpecScores!AM15="",GKScores!AM15=""),"",SpecScores!AM15+GKScores!AM15)</f>
        <v>1807</v>
      </c>
      <c r="AN15" s="3">
        <v>14</v>
      </c>
      <c r="AO15" s="15">
        <f t="shared" si="3"/>
        <v>1873</v>
      </c>
      <c r="AP15" s="58">
        <f t="shared" si="4"/>
        <v>14</v>
      </c>
      <c r="AQ15" s="29">
        <f t="shared" si="5"/>
        <v>133.78571428571428</v>
      </c>
    </row>
    <row r="16" spans="1:43" ht="12.75">
      <c r="A16" s="3" t="s">
        <v>90</v>
      </c>
      <c r="B16" s="2" t="s">
        <v>3</v>
      </c>
      <c r="C16" s="46">
        <f>IF(SpecScores!C16="","",SpecScores!C16+GKScores!C16)</f>
        <v>149</v>
      </c>
      <c r="D16" s="47">
        <f>IF(SpecScores!D16="","",SpecScores!D16+GKScores!D16)</f>
      </c>
      <c r="E16" s="46">
        <f>IF(SpecScores!E16="","",SpecScores!E16+GKScores!E16)</f>
        <v>138</v>
      </c>
      <c r="F16" s="47">
        <f>IF(SpecScores!F16="","",SpecScores!F16+GKScores!F16)</f>
      </c>
      <c r="G16" s="46">
        <f>IF(SpecScores!G16="","",SpecScores!G16+GKScores!G16)</f>
      </c>
      <c r="H16" s="47">
        <f>IF(SpecScores!H16="","",SpecScores!H16+GKScores!H16)</f>
      </c>
      <c r="I16" s="46">
        <f>IF(SpecScores!I16="","",SpecScores!I16+GKScores!I16)</f>
        <v>129</v>
      </c>
      <c r="J16" s="47">
        <f>IF(SpecScores!J16="","",SpecScores!J16+GKScores!J16)</f>
      </c>
      <c r="K16" s="46">
        <f>IF(SpecScores!K16="","",SpecScores!K16+GKScores!K16)</f>
      </c>
      <c r="L16" s="47">
        <f>IF(SpecScores!L16="","",SpecScores!L16+GKScores!L16)</f>
        <v>125</v>
      </c>
      <c r="M16" s="46">
        <f>IF(SpecScores!M16="","",SpecScores!M16+GKScores!M16)</f>
        <v>143</v>
      </c>
      <c r="N16" s="47">
        <f>IF(SpecScores!N16="","",SpecScores!N16+GKScores!N16)</f>
      </c>
      <c r="O16" s="46">
        <f>IF(SpecScores!O16="","",SpecScores!O16+GKScores!O16)</f>
      </c>
      <c r="P16" s="47">
        <f>IF(SpecScores!P16="","",SpecScores!P16+GKScores!P16)</f>
        <v>129</v>
      </c>
      <c r="Q16" s="46">
        <f>IF(SpecScores!Q16="","",SpecScores!Q16+GKScores!Q16)</f>
      </c>
      <c r="R16" s="47">
        <f>IF(SpecScores!R16="","",SpecScores!R16+GKScores!R16)</f>
        <v>130</v>
      </c>
      <c r="S16" s="46">
        <f>IF(SpecScores!S16="","",SpecScores!S16+GKScores!S16)</f>
      </c>
      <c r="T16" s="47">
        <f>IF(SpecScores!T16="","",SpecScores!T16+GKScores!T16)</f>
      </c>
      <c r="U16" s="46">
        <f>IF(SpecScores!U16="","",SpecScores!U16+GKScores!U16)</f>
      </c>
      <c r="V16" s="47">
        <f>IF(SpecScores!V16="","",SpecScores!V16+GKScores!V16)</f>
        <v>135</v>
      </c>
      <c r="W16" s="46">
        <f>IF(SpecScores!W16="","",SpecScores!W16+GKScores!W16)</f>
      </c>
      <c r="X16" s="47">
        <f>IF(SpecScores!X16="","",SpecScores!X16+GKScores!X16)</f>
        <v>120</v>
      </c>
      <c r="Y16" s="46">
        <f>IF(SpecScores!Y16="","",SpecScores!Y16+GKScores!Y16)</f>
      </c>
      <c r="Z16" s="47">
        <f>IF(SpecScores!Z16="","",SpecScores!Z16+GKScores!Z16)</f>
      </c>
      <c r="AA16" s="46">
        <f>IF(SpecScores!AA16="","",SpecScores!AA16+GKScores!AA16)</f>
      </c>
      <c r="AB16" s="47">
        <f>IF(SpecScores!AB16="","",SpecScores!AB16+GKScores!AB16)</f>
        <v>141</v>
      </c>
      <c r="AC16" s="46">
        <f>IF(SpecScores!AC16="","",SpecScores!AC16+GKScores!AC16)</f>
      </c>
      <c r="AD16" s="47">
        <f>IF(SpecScores!AD16="","",SpecScores!AD16+GKScores!AD16)</f>
        <v>132</v>
      </c>
      <c r="AE16" s="46">
        <f>IF(SpecScores!AE16="","",SpecScores!AE16+GKScores!AE16)</f>
      </c>
      <c r="AF16" s="47">
        <f>IF(SpecScores!AF16="","",SpecScores!AF16+GKScores!AF16)</f>
        <v>156</v>
      </c>
      <c r="AG16" s="46">
        <f>IF(SpecScores!AG16="","",SpecScores!AG16+GKScores!AG16)</f>
        <v>135</v>
      </c>
      <c r="AH16" s="47">
        <f>IF(SpecScores!AH16="","",SpecScores!AH16+GKScores!AH16)</f>
      </c>
      <c r="AI16" s="46">
        <f>IF(SpecScores!AI16="","",SpecScores!AI16+GKScores!AI16)</f>
      </c>
      <c r="AJ16" s="47">
        <f>IF(SpecScores!AJ16="","",SpecScores!AJ16+GKScores!AJ16)</f>
        <v>112</v>
      </c>
      <c r="AK16" s="46">
        <f>IF(SpecScores!AK16="","",SpecScores!AK16+GKScores!AK16)</f>
      </c>
      <c r="AL16" s="47">
        <f>IF(SpecScores!AL16="","",SpecScores!AL16+GKScores!AL16)</f>
      </c>
      <c r="AM16" s="15">
        <f>IF(OR(SpecScores!AM16="",GKScores!AM16=""),"",SpecScores!AM16+GKScores!AM16)</f>
        <v>1725</v>
      </c>
      <c r="AN16" s="3">
        <v>14</v>
      </c>
      <c r="AO16" s="15">
        <f t="shared" si="3"/>
        <v>1874</v>
      </c>
      <c r="AP16" s="58">
        <f t="shared" si="4"/>
        <v>14</v>
      </c>
      <c r="AQ16" s="29">
        <f t="shared" si="5"/>
        <v>133.85714285714286</v>
      </c>
    </row>
    <row r="17" spans="1:43" ht="12.75">
      <c r="A17" s="3" t="s">
        <v>91</v>
      </c>
      <c r="B17" s="2" t="s">
        <v>3</v>
      </c>
      <c r="C17" s="46">
        <f>IF(SpecScores!C17="","",SpecScores!C17+GKScores!C17)</f>
      </c>
      <c r="D17" s="47">
        <f>IF(SpecScores!D17="","",SpecScores!D17+GKScores!D17)</f>
      </c>
      <c r="E17" s="46">
        <f>IF(SpecScores!E17="","",SpecScores!E17+GKScores!E17)</f>
      </c>
      <c r="F17" s="47">
        <f>IF(SpecScores!F17="","",SpecScores!F17+GKScores!F17)</f>
        <v>163</v>
      </c>
      <c r="G17" s="46">
        <f>IF(SpecScores!G17="","",SpecScores!G17+GKScores!G17)</f>
      </c>
      <c r="H17" s="47">
        <f>IF(SpecScores!H17="","",SpecScores!H17+GKScores!H17)</f>
        <v>149</v>
      </c>
      <c r="I17" s="46">
        <f>IF(SpecScores!I17="","",SpecScores!I17+GKScores!I17)</f>
      </c>
      <c r="J17" s="47">
        <f>IF(SpecScores!J17="","",SpecScores!J17+GKScores!J17)</f>
        <v>139</v>
      </c>
      <c r="K17" s="46">
        <f>IF(SpecScores!K17="","",SpecScores!K17+GKScores!K17)</f>
      </c>
      <c r="L17" s="47">
        <f>IF(SpecScores!L17="","",SpecScores!L17+GKScores!L17)</f>
        <v>148</v>
      </c>
      <c r="M17" s="46">
        <f>IF(SpecScores!M17="","",SpecScores!M17+GKScores!M17)</f>
      </c>
      <c r="N17" s="47">
        <f>IF(SpecScores!N17="","",SpecScores!N17+GKScores!N17)</f>
        <v>145</v>
      </c>
      <c r="O17" s="46">
        <f>IF(SpecScores!O17="","",SpecScores!O17+GKScores!O17)</f>
        <v>148</v>
      </c>
      <c r="P17" s="47">
        <f>IF(SpecScores!P17="","",SpecScores!P17+GKScores!P17)</f>
      </c>
      <c r="Q17" s="46">
        <f>IF(SpecScores!Q17="","",SpecScores!Q17+GKScores!Q17)</f>
        <v>151</v>
      </c>
      <c r="R17" s="47">
        <f>IF(SpecScores!R17="","",SpecScores!R17+GKScores!R17)</f>
      </c>
      <c r="S17" s="46">
        <f>IF(SpecScores!S17="","",SpecScores!S17+GKScores!S17)</f>
      </c>
      <c r="T17" s="47">
        <f>IF(SpecScores!T17="","",SpecScores!T17+GKScores!T17)</f>
      </c>
      <c r="U17" s="46">
        <f>IF(SpecScores!U17="","",SpecScores!U17+GKScores!U17)</f>
      </c>
      <c r="V17" s="47">
        <f>IF(SpecScores!V17="","",SpecScores!V17+GKScores!V17)</f>
      </c>
      <c r="W17" s="46">
        <f>IF(SpecScores!W17="","",SpecScores!W17+GKScores!W17)</f>
      </c>
      <c r="X17" s="47">
        <f>IF(SpecScores!X17="","",SpecScores!X17+GKScores!X17)</f>
      </c>
      <c r="Y17" s="46">
        <f>IF(SpecScores!Y17="","",SpecScores!Y17+GKScores!Y17)</f>
      </c>
      <c r="Z17" s="47">
        <f>IF(SpecScores!Z17="","",SpecScores!Z17+GKScores!Z17)</f>
        <v>110</v>
      </c>
      <c r="AA17" s="46">
        <f>IF(SpecScores!AA17="","",SpecScores!AA17+GKScores!AA17)</f>
        <v>126</v>
      </c>
      <c r="AB17" s="47">
        <f>IF(SpecScores!AB17="","",SpecScores!AB17+GKScores!AB17)</f>
      </c>
      <c r="AC17" s="46">
        <f>IF(SpecScores!AC17="","",SpecScores!AC17+GKScores!AC17)</f>
      </c>
      <c r="AD17" s="47">
        <f>IF(SpecScores!AD17="","",SpecScores!AD17+GKScores!AD17)</f>
        <v>168</v>
      </c>
      <c r="AE17" s="46">
        <f>IF(SpecScores!AE17="","",SpecScores!AE17+GKScores!AE17)</f>
      </c>
      <c r="AF17" s="47">
        <f>IF(SpecScores!AF17="","",SpecScores!AF17+GKScores!AF17)</f>
        <v>141</v>
      </c>
      <c r="AG17" s="46">
        <f>IF(SpecScores!AG17="","",SpecScores!AG17+GKScores!AG17)</f>
      </c>
      <c r="AH17" s="47">
        <f>IF(SpecScores!AH17="","",SpecScores!AH17+GKScores!AH17)</f>
        <v>165</v>
      </c>
      <c r="AI17" s="46">
        <f>IF(SpecScores!AI17="","",SpecScores!AI17+GKScores!AI17)</f>
      </c>
      <c r="AJ17" s="47">
        <f>IF(SpecScores!AJ17="","",SpecScores!AJ17+GKScores!AJ17)</f>
        <v>146</v>
      </c>
      <c r="AK17" s="46">
        <f>IF(SpecScores!AK17="","",SpecScores!AK17+GKScores!AK17)</f>
      </c>
      <c r="AL17" s="47">
        <f>IF(SpecScores!AL17="","",SpecScores!AL17+GKScores!AL17)</f>
      </c>
      <c r="AM17" s="15">
        <f>IF(OR(SpecScores!AM17="",GKScores!AM17=""),"",SpecScores!AM17+GKScores!AM17)</f>
        <v>1936</v>
      </c>
      <c r="AN17" s="3">
        <v>14</v>
      </c>
      <c r="AO17" s="15">
        <f t="shared" si="3"/>
        <v>1899</v>
      </c>
      <c r="AP17" s="58">
        <f t="shared" si="4"/>
        <v>13</v>
      </c>
      <c r="AQ17" s="29">
        <f t="shared" si="5"/>
        <v>146.07692307692307</v>
      </c>
    </row>
    <row r="18" spans="1:43" ht="12.75">
      <c r="A18" s="3" t="s">
        <v>92</v>
      </c>
      <c r="B18" s="2" t="s">
        <v>3</v>
      </c>
      <c r="C18" s="46">
        <f>IF(SpecScores!C18="","",SpecScores!C18+GKScores!C18)</f>
      </c>
      <c r="D18" s="47">
        <f>IF(SpecScores!D18="","",SpecScores!D18+GKScores!D18)</f>
        <v>138</v>
      </c>
      <c r="E18" s="46">
        <f>IF(SpecScores!E18="","",SpecScores!E18+GKScores!E18)</f>
      </c>
      <c r="F18" s="47">
        <f>IF(SpecScores!F18="","",SpecScores!F18+GKScores!F18)</f>
      </c>
      <c r="G18" s="46">
        <f>IF(SpecScores!G18="","",SpecScores!G18+GKScores!G18)</f>
      </c>
      <c r="H18" s="47">
        <f>IF(SpecScores!H18="","",SpecScores!H18+GKScores!H18)</f>
        <v>139</v>
      </c>
      <c r="I18" s="46">
        <f>IF(SpecScores!I18="","",SpecScores!I18+GKScores!I18)</f>
        <v>122</v>
      </c>
      <c r="J18" s="47">
        <f>IF(SpecScores!J18="","",SpecScores!J18+GKScores!J18)</f>
      </c>
      <c r="K18" s="46">
        <f>IF(SpecScores!K18="","",SpecScores!K18+GKScores!K18)</f>
      </c>
      <c r="L18" s="47">
        <f>IF(SpecScores!L18="","",SpecScores!L18+GKScores!L18)</f>
      </c>
      <c r="M18" s="46">
        <f>IF(SpecScores!M18="","",SpecScores!M18+GKScores!M18)</f>
        <v>120</v>
      </c>
      <c r="N18" s="47">
        <f>IF(SpecScores!N18="","",SpecScores!N18+GKScores!N18)</f>
      </c>
      <c r="O18" s="46">
        <f>IF(SpecScores!O18="","",SpecScores!O18+GKScores!O18)</f>
        <v>144</v>
      </c>
      <c r="P18" s="47">
        <f>IF(SpecScores!P18="","",SpecScores!P18+GKScores!P18)</f>
      </c>
      <c r="Q18" s="46">
        <f>IF(SpecScores!Q18="","",SpecScores!Q18+GKScores!Q18)</f>
        <v>101</v>
      </c>
      <c r="R18" s="47">
        <f>IF(SpecScores!R18="","",SpecScores!R18+GKScores!R18)</f>
      </c>
      <c r="S18" s="46">
        <f>IF(SpecScores!S18="","",SpecScores!S18+GKScores!S18)</f>
        <v>121</v>
      </c>
      <c r="T18" s="47">
        <f>IF(SpecScores!T18="","",SpecScores!T18+GKScores!T18)</f>
      </c>
      <c r="U18" s="46">
        <f>IF(SpecScores!U18="","",SpecScores!U18+GKScores!U18)</f>
        <v>96</v>
      </c>
      <c r="V18" s="47">
        <f>IF(SpecScores!V18="","",SpecScores!V18+GKScores!V18)</f>
      </c>
      <c r="W18" s="46">
        <f>IF(SpecScores!W18="","",SpecScores!W18+GKScores!W18)</f>
      </c>
      <c r="X18" s="47">
        <f>IF(SpecScores!X18="","",SpecScores!X18+GKScores!X18)</f>
      </c>
      <c r="Y18" s="46">
        <f>IF(SpecScores!Y18="","",SpecScores!Y18+GKScores!Y18)</f>
        <v>111</v>
      </c>
      <c r="Z18" s="47">
        <f>IF(SpecScores!Z18="","",SpecScores!Z18+GKScores!Z18)</f>
      </c>
      <c r="AA18" s="46">
        <f>IF(SpecScores!AA18="","",SpecScores!AA18+GKScores!AA18)</f>
        <v>125</v>
      </c>
      <c r="AB18" s="47">
        <f>IF(SpecScores!AB18="","",SpecScores!AB18+GKScores!AB18)</f>
      </c>
      <c r="AC18" s="46">
        <f>IF(SpecScores!AC18="","",SpecScores!AC18+GKScores!AC18)</f>
      </c>
      <c r="AD18" s="47">
        <f>IF(SpecScores!AD18="","",SpecScores!AD18+GKScores!AD18)</f>
      </c>
      <c r="AE18" s="46">
        <f>IF(SpecScores!AE18="","",SpecScores!AE18+GKScores!AE18)</f>
        <v>116</v>
      </c>
      <c r="AF18" s="47">
        <f>IF(SpecScores!AF18="","",SpecScores!AF18+GKScores!AF18)</f>
      </c>
      <c r="AG18" s="46">
        <f>IF(SpecScores!AG18="","",SpecScores!AG18+GKScores!AG18)</f>
        <v>107</v>
      </c>
      <c r="AH18" s="47">
        <f>IF(SpecScores!AH18="","",SpecScores!AH18+GKScores!AH18)</f>
      </c>
      <c r="AI18" s="46">
        <f>IF(SpecScores!AI18="","",SpecScores!AI18+GKScores!AI18)</f>
        <v>108</v>
      </c>
      <c r="AJ18" s="47">
        <f>IF(SpecScores!AJ18="","",SpecScores!AJ18+GKScores!AJ18)</f>
      </c>
      <c r="AK18" s="46">
        <f>IF(SpecScores!AK18="","",SpecScores!AK18+GKScores!AK18)</f>
      </c>
      <c r="AL18" s="47">
        <f>IF(SpecScores!AL18="","",SpecScores!AL18+GKScores!AL18)</f>
        <v>102</v>
      </c>
      <c r="AM18" s="15">
        <f>IF(OR(SpecScores!AM18="",GKScores!AM18=""),"",SpecScores!AM18+GKScores!AM18)</f>
        <v>1683</v>
      </c>
      <c r="AN18" s="3">
        <v>14</v>
      </c>
      <c r="AO18" s="15">
        <f t="shared" si="3"/>
        <v>1650</v>
      </c>
      <c r="AP18" s="58">
        <f t="shared" si="4"/>
        <v>14</v>
      </c>
      <c r="AQ18" s="29">
        <f t="shared" si="5"/>
        <v>117.85714285714286</v>
      </c>
    </row>
    <row r="19" spans="1:43" ht="12.75">
      <c r="A19" s="3" t="s">
        <v>87</v>
      </c>
      <c r="B19" s="2" t="s">
        <v>3</v>
      </c>
      <c r="C19" s="46">
        <f>IF(SpecScores!C19="","",SpecScores!C19+GKScores!C19)</f>
        <v>146</v>
      </c>
      <c r="D19" s="47">
        <f>IF(SpecScores!D19="","",SpecScores!D19+GKScores!D19)</f>
      </c>
      <c r="E19" s="46">
        <f>IF(SpecScores!E19="","",SpecScores!E19+GKScores!E19)</f>
        <v>114</v>
      </c>
      <c r="F19" s="47">
        <f>IF(SpecScores!F19="","",SpecScores!F19+GKScores!F19)</f>
      </c>
      <c r="G19" s="46">
        <f>IF(SpecScores!G19="","",SpecScores!G19+GKScores!G19)</f>
      </c>
      <c r="H19" s="47">
        <f>IF(SpecScores!H19="","",SpecScores!H19+GKScores!H19)</f>
        <v>120</v>
      </c>
      <c r="I19" s="46">
        <f>IF(SpecScores!I19="","",SpecScores!I19+GKScores!I19)</f>
      </c>
      <c r="J19" s="47">
        <f>IF(SpecScores!J19="","",SpecScores!J19+GKScores!J19)</f>
      </c>
      <c r="K19" s="46">
        <f>IF(SpecScores!K19="","",SpecScores!K19+GKScores!K19)</f>
        <v>149</v>
      </c>
      <c r="L19" s="47">
        <f>IF(SpecScores!L19="","",SpecScores!L19+GKScores!L19)</f>
      </c>
      <c r="M19" s="46">
        <f>IF(SpecScores!M19="","",SpecScores!M19+GKScores!M19)</f>
      </c>
      <c r="N19" s="47">
        <f>IF(SpecScores!N19="","",SpecScores!N19+GKScores!N19)</f>
      </c>
      <c r="O19" s="46">
        <f>IF(SpecScores!O19="","",SpecScores!O19+GKScores!O19)</f>
      </c>
      <c r="P19" s="47">
        <f>IF(SpecScores!P19="","",SpecScores!P19+GKScores!P19)</f>
        <v>145</v>
      </c>
      <c r="Q19" s="46">
        <f>IF(SpecScores!Q19="","",SpecScores!Q19+GKScores!Q19)</f>
        <v>141</v>
      </c>
      <c r="R19" s="47">
        <f>IF(SpecScores!R19="","",SpecScores!R19+GKScores!R19)</f>
      </c>
      <c r="S19" s="46">
        <f>IF(SpecScores!S19="","",SpecScores!S19+GKScores!S19)</f>
      </c>
      <c r="T19" s="47">
        <f>IF(SpecScores!T19="","",SpecScores!T19+GKScores!T19)</f>
        <v>142</v>
      </c>
      <c r="U19" s="46">
        <f>IF(SpecScores!U19="","",SpecScores!U19+GKScores!U19)</f>
        <v>123</v>
      </c>
      <c r="V19" s="47">
        <f>IF(SpecScores!V19="","",SpecScores!V19+GKScores!V19)</f>
      </c>
      <c r="W19" s="46">
        <f>IF(SpecScores!W19="","",SpecScores!W19+GKScores!W19)</f>
      </c>
      <c r="X19" s="47">
        <f>IF(SpecScores!X19="","",SpecScores!X19+GKScores!X19)</f>
      </c>
      <c r="Y19" s="46">
        <f>IF(SpecScores!Y19="","",SpecScores!Y19+GKScores!Y19)</f>
        <v>131</v>
      </c>
      <c r="Z19" s="47">
        <f>IF(SpecScores!Z19="","",SpecScores!Z19+GKScores!Z19)</f>
      </c>
      <c r="AA19" s="46">
        <f>IF(SpecScores!AA19="","",SpecScores!AA19+GKScores!AA19)</f>
      </c>
      <c r="AB19" s="47">
        <f>IF(SpecScores!AB19="","",SpecScores!AB19+GKScores!AB19)</f>
      </c>
      <c r="AC19" s="46">
        <f>IF(SpecScores!AC19="","",SpecScores!AC19+GKScores!AC19)</f>
        <v>118</v>
      </c>
      <c r="AD19" s="47">
        <f>IF(SpecScores!AD19="","",SpecScores!AD19+GKScores!AD19)</f>
      </c>
      <c r="AE19" s="46">
        <f>IF(SpecScores!AE19="","",SpecScores!AE19+GKScores!AE19)</f>
      </c>
      <c r="AF19" s="47">
        <f>IF(SpecScores!AF19="","",SpecScores!AF19+GKScores!AF19)</f>
      </c>
      <c r="AG19" s="46">
        <f>IF(SpecScores!AG19="","",SpecScores!AG19+GKScores!AG19)</f>
      </c>
      <c r="AH19" s="47">
        <f>IF(SpecScores!AH19="","",SpecScores!AH19+GKScores!AH19)</f>
        <v>141</v>
      </c>
      <c r="AI19" s="46">
        <f>IF(SpecScores!AI19="","",SpecScores!AI19+GKScores!AI19)</f>
        <v>125</v>
      </c>
      <c r="AJ19" s="47">
        <f>IF(SpecScores!AJ19="","",SpecScores!AJ19+GKScores!AJ19)</f>
      </c>
      <c r="AK19" s="46">
        <f>IF(SpecScores!AK19="","",SpecScores!AK19+GKScores!AK19)</f>
        <v>105</v>
      </c>
      <c r="AL19" s="47">
        <f>IF(SpecScores!AL19="","",SpecScores!AL19+GKScores!AL19)</f>
      </c>
      <c r="AM19" s="15">
        <f>IF(OR(SpecScores!AM19="",GKScores!AM19=""),"",SpecScores!AM19+GKScores!AM19)</f>
        <v>1849</v>
      </c>
      <c r="AN19" s="3">
        <v>14</v>
      </c>
      <c r="AO19" s="15">
        <f t="shared" si="3"/>
        <v>1700</v>
      </c>
      <c r="AP19" s="58">
        <f t="shared" si="4"/>
        <v>13</v>
      </c>
      <c r="AQ19" s="29">
        <f t="shared" si="5"/>
        <v>130.76923076923077</v>
      </c>
    </row>
    <row r="20" spans="40:43" ht="12.75">
      <c r="AN20" s="23"/>
      <c r="AP20"/>
      <c r="AQ20" s="83"/>
    </row>
    <row r="21" spans="5:43" ht="12.75">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N21" s="84"/>
      <c r="AP21"/>
      <c r="AQ21" s="85"/>
    </row>
    <row r="22" spans="1:43" ht="12.75">
      <c r="A22" s="3" t="s">
        <v>69</v>
      </c>
      <c r="B22" s="2" t="s">
        <v>4</v>
      </c>
      <c r="C22" s="46">
        <f>IF(SpecScores!C22="","",SpecScores!C22+GKScores!C22)</f>
      </c>
      <c r="D22" s="47">
        <f>IF(SpecScores!D22="","",SpecScores!D22+GKScores!D22)</f>
      </c>
      <c r="E22" s="46">
        <f>IF(SpecScores!E22="","",SpecScores!E22+GKScores!E22)</f>
      </c>
      <c r="F22" s="47">
        <f>IF(SpecScores!F22="","",SpecScores!F22+GKScores!F22)</f>
      </c>
      <c r="G22" s="46">
        <f>IF(SpecScores!G22="","",SpecScores!G22+GKScores!G22)</f>
      </c>
      <c r="H22" s="47">
        <f>IF(SpecScores!H22="","",SpecScores!H22+GKScores!H22)</f>
        <v>111</v>
      </c>
      <c r="I22" s="46">
        <f>IF(SpecScores!I22="","",SpecScores!I22+GKScores!I22)</f>
        <v>116</v>
      </c>
      <c r="J22" s="47">
        <f>IF(SpecScores!J22="","",SpecScores!J22+GKScores!J22)</f>
      </c>
      <c r="K22" s="46">
        <f>IF(SpecScores!K22="","",SpecScores!K22+GKScores!K22)</f>
      </c>
      <c r="L22" s="47">
        <f>IF(SpecScores!L22="","",SpecScores!L22+GKScores!L22)</f>
        <v>127</v>
      </c>
      <c r="M22" s="46">
        <f>IF(SpecScores!M22="","",SpecScores!M22+GKScores!M22)</f>
      </c>
      <c r="N22" s="47">
        <f>IF(SpecScores!N22="","",SpecScores!N22+GKScores!N22)</f>
        <v>98</v>
      </c>
      <c r="O22" s="46">
        <f>IF(SpecScores!O22="","",SpecScores!O22+GKScores!O22)</f>
        <v>118</v>
      </c>
      <c r="P22" s="47">
        <f>IF(SpecScores!P22="","",SpecScores!P22+GKScores!P22)</f>
      </c>
      <c r="Q22" s="46">
        <f>IF(SpecScores!Q22="","",SpecScores!Q22+GKScores!Q22)</f>
        <v>133</v>
      </c>
      <c r="R22" s="47">
        <f>IF(SpecScores!R22="","",SpecScores!R22+GKScores!R22)</f>
      </c>
      <c r="S22" s="46">
        <f>IF(SpecScores!S22="","",SpecScores!S22+GKScores!S22)</f>
        <v>129</v>
      </c>
      <c r="T22" s="47">
        <f>IF(SpecScores!T22="","",SpecScores!T22+GKScores!T22)</f>
      </c>
      <c r="U22" s="46">
        <f>IF(SpecScores!U22="","",SpecScores!U22+GKScores!U22)</f>
      </c>
      <c r="V22" s="47">
        <f>IF(SpecScores!V22="","",SpecScores!V22+GKScores!V22)</f>
      </c>
      <c r="W22" s="46">
        <f>IF(SpecScores!W22="","",SpecScores!W22+GKScores!W22)</f>
      </c>
      <c r="X22" s="47">
        <f>IF(SpecScores!X22="","",SpecScores!X22+GKScores!X22)</f>
      </c>
      <c r="Y22" s="46">
        <f>IF(SpecScores!Y22="","",SpecScores!Y22+GKScores!Y22)</f>
        <v>99</v>
      </c>
      <c r="Z22" s="47">
        <f>IF(SpecScores!Z22="","",SpecScores!Z22+GKScores!Z22)</f>
      </c>
      <c r="AA22" s="46">
        <f>IF(SpecScores!AA22="","",SpecScores!AA22+GKScores!AA22)</f>
      </c>
      <c r="AB22" s="47">
        <f>IF(SpecScores!AB22="","",SpecScores!AB22+GKScores!AB22)</f>
        <v>145</v>
      </c>
      <c r="AC22" s="46">
        <f>IF(SpecScores!AC22="","",SpecScores!AC22+GKScores!AC22)</f>
        <v>127</v>
      </c>
      <c r="AD22" s="47">
        <f>IF(SpecScores!AD22="","",SpecScores!AD22+GKScores!AD22)</f>
      </c>
      <c r="AE22" s="46">
        <f>IF(SpecScores!AE22="","",SpecScores!AE22+GKScores!AE22)</f>
        <v>111</v>
      </c>
      <c r="AF22" s="47">
        <f>IF(SpecScores!AF22="","",SpecScores!AF22+GKScores!AF22)</f>
      </c>
      <c r="AG22" s="46">
        <f>IF(SpecScores!AG22="","",SpecScores!AG22+GKScores!AG22)</f>
      </c>
      <c r="AH22" s="47">
        <f>IF(SpecScores!AH22="","",SpecScores!AH22+GKScores!AH22)</f>
        <v>124</v>
      </c>
      <c r="AI22" s="46">
        <f>IF(SpecScores!AI22="","",SpecScores!AI22+GKScores!AI22)</f>
      </c>
      <c r="AJ22" s="47">
        <f>IF(SpecScores!AJ22="","",SpecScores!AJ22+GKScores!AJ22)</f>
        <v>89</v>
      </c>
      <c r="AK22" s="46">
        <f>IF(SpecScores!AK22="","",SpecScores!AK22+GKScores!AK22)</f>
      </c>
      <c r="AL22" s="47">
        <f>IF(SpecScores!AL22="","",SpecScores!AL22+GKScores!AL22)</f>
        <v>88</v>
      </c>
      <c r="AM22" s="15">
        <f>IF(OR(SpecScores!AM22="",GKScores!AM22=""),"",SpecScores!AM22+GKScores!AM22)</f>
        <v>1589</v>
      </c>
      <c r="AN22" s="3">
        <v>14</v>
      </c>
      <c r="AO22" s="15">
        <f>SUM(C22:AL22)</f>
        <v>1615</v>
      </c>
      <c r="AP22" s="58">
        <f>COUNTIF(C22:AL22,"&gt;0")</f>
        <v>14</v>
      </c>
      <c r="AQ22" s="29">
        <f>IF(AND(AN22=0,AP22=0),"",AO22/AP22)</f>
        <v>115.35714285714286</v>
      </c>
    </row>
    <row r="23" spans="1:43" ht="12.75">
      <c r="A23" s="3" t="s">
        <v>70</v>
      </c>
      <c r="B23" s="2" t="s">
        <v>4</v>
      </c>
      <c r="C23" s="46">
        <f>IF(SpecScores!C23="","",SpecScores!C23+GKScores!C23)</f>
        <v>146</v>
      </c>
      <c r="D23" s="47">
        <f>IF(SpecScores!D23="","",SpecScores!D23+GKScores!D23)</f>
      </c>
      <c r="E23" s="46">
        <f>IF(SpecScores!E23="","",SpecScores!E23+GKScores!E23)</f>
      </c>
      <c r="F23" s="47">
        <f>IF(SpecScores!F23="","",SpecScores!F23+GKScores!F23)</f>
        <v>119</v>
      </c>
      <c r="G23" s="46">
        <f>IF(SpecScores!G23="","",SpecScores!G23+GKScores!G23)</f>
        <v>118</v>
      </c>
      <c r="H23" s="47">
        <f>IF(SpecScores!H23="","",SpecScores!H23+GKScores!H23)</f>
      </c>
      <c r="I23" s="46">
        <f>IF(SpecScores!I23="","",SpecScores!I23+GKScores!I23)</f>
      </c>
      <c r="J23" s="47">
        <f>IF(SpecScores!J23="","",SpecScores!J23+GKScores!J23)</f>
        <v>139</v>
      </c>
      <c r="K23" s="46">
        <f>IF(SpecScores!K23="","",SpecScores!K23+GKScores!K23)</f>
      </c>
      <c r="L23" s="47">
        <f>IF(SpecScores!L23="","",SpecScores!L23+GKScores!L23)</f>
        <v>156</v>
      </c>
      <c r="M23" s="46">
        <f>IF(SpecScores!M23="","",SpecScores!M23+GKScores!M23)</f>
      </c>
      <c r="N23" s="47">
        <f>IF(SpecScores!N23="","",SpecScores!N23+GKScores!N23)</f>
      </c>
      <c r="O23" s="46">
        <f>IF(SpecScores!O23="","",SpecScores!O23+GKScores!O23)</f>
      </c>
      <c r="P23" s="47">
        <f>IF(SpecScores!P23="","",SpecScores!P23+GKScores!P23)</f>
        <v>132</v>
      </c>
      <c r="Q23" s="46">
        <f>IF(SpecScores!Q23="","",SpecScores!Q23+GKScores!Q23)</f>
      </c>
      <c r="R23" s="47">
        <f>IF(SpecScores!R23="","",SpecScores!R23+GKScores!R23)</f>
      </c>
      <c r="S23" s="46">
        <f>IF(SpecScores!S23="","",SpecScores!S23+GKScores!S23)</f>
      </c>
      <c r="T23" s="47">
        <f>IF(SpecScores!T23="","",SpecScores!T23+GKScores!T23)</f>
        <v>133</v>
      </c>
      <c r="U23" s="46">
        <f>IF(SpecScores!U23="","",SpecScores!U23+GKScores!U23)</f>
      </c>
      <c r="V23" s="47">
        <f>IF(SpecScores!V23="","",SpecScores!V23+GKScores!V23)</f>
        <v>115</v>
      </c>
      <c r="W23" s="46">
        <f>IF(SpecScores!W23="","",SpecScores!W23+GKScores!W23)</f>
      </c>
      <c r="X23" s="47">
        <f>IF(SpecScores!X23="","",SpecScores!X23+GKScores!X23)</f>
        <v>99</v>
      </c>
      <c r="Y23" s="46">
        <f>IF(SpecScores!Y23="","",SpecScores!Y23+GKScores!Y23)</f>
      </c>
      <c r="Z23" s="47">
        <f>IF(SpecScores!Z23="","",SpecScores!Z23+GKScores!Z23)</f>
        <v>98</v>
      </c>
      <c r="AA23" s="46">
        <f>IF(SpecScores!AA23="","",SpecScores!AA23+GKScores!AA23)</f>
        <v>121</v>
      </c>
      <c r="AB23" s="47">
        <f>IF(SpecScores!AB23="","",SpecScores!AB23+GKScores!AB23)</f>
      </c>
      <c r="AC23" s="46">
        <f>IF(SpecScores!AC23="","",SpecScores!AC23+GKScores!AC23)</f>
      </c>
      <c r="AD23" s="47">
        <f>IF(SpecScores!AD23="","",SpecScores!AD23+GKScores!AD23)</f>
        <v>89</v>
      </c>
      <c r="AE23" s="46">
        <f>IF(SpecScores!AE23="","",SpecScores!AE23+GKScores!AE23)</f>
      </c>
      <c r="AF23" s="47">
        <f>IF(SpecScores!AF23="","",SpecScores!AF23+GKScores!AF23)</f>
      </c>
      <c r="AG23" s="46">
        <f>IF(SpecScores!AG23="","",SpecScores!AG23+GKScores!AG23)</f>
      </c>
      <c r="AH23" s="47">
        <f>IF(SpecScores!AH23="","",SpecScores!AH23+GKScores!AH23)</f>
        <v>146</v>
      </c>
      <c r="AI23" s="46">
        <f>IF(SpecScores!AI23="","",SpecScores!AI23+GKScores!AI23)</f>
      </c>
      <c r="AJ23" s="47">
        <f>IF(SpecScores!AJ23="","",SpecScores!AJ23+GKScores!AJ23)</f>
      </c>
      <c r="AK23" s="46">
        <f>IF(SpecScores!AK23="","",SpecScores!AK23+GKScores!AK23)</f>
        <v>124</v>
      </c>
      <c r="AL23" s="47">
        <f>IF(SpecScores!AL23="","",SpecScores!AL23+GKScores!AL23)</f>
      </c>
      <c r="AM23" s="15">
        <f>IF(OR(SpecScores!AM23="",GKScores!AM23=""),"",SpecScores!AM23+GKScores!AM23)</f>
        <v>1485</v>
      </c>
      <c r="AN23" s="3">
        <v>14</v>
      </c>
      <c r="AO23" s="15">
        <f aca="true" t="shared" si="6" ref="AO23:AO29">SUM(C23:AL23)</f>
        <v>1735</v>
      </c>
      <c r="AP23" s="58">
        <f aca="true" t="shared" si="7" ref="AP23:AP29">COUNTIF(C23:AL23,"&gt;0")</f>
        <v>14</v>
      </c>
      <c r="AQ23" s="29">
        <f aca="true" t="shared" si="8" ref="AQ23:AQ29">IF(AND(AN23=0,AP23=0),"",AO23/AP23)</f>
        <v>123.92857142857143</v>
      </c>
    </row>
    <row r="24" spans="1:43" ht="12.75">
      <c r="A24" s="3" t="s">
        <v>71</v>
      </c>
      <c r="B24" s="2" t="s">
        <v>4</v>
      </c>
      <c r="C24" s="46">
        <f>IF(SpecScores!C24="","",SpecScores!C24+GKScores!C24)</f>
      </c>
      <c r="D24" s="47">
        <f>IF(SpecScores!D24="","",SpecScores!D24+GKScores!D24)</f>
        <v>143</v>
      </c>
      <c r="E24" s="46">
        <f>IF(SpecScores!E24="","",SpecScores!E24+GKScores!E24)</f>
        <v>110</v>
      </c>
      <c r="F24" s="47">
        <f>IF(SpecScores!F24="","",SpecScores!F24+GKScores!F24)</f>
      </c>
      <c r="G24" s="46">
        <f>IF(SpecScores!G24="","",SpecScores!G24+GKScores!G24)</f>
        <v>109</v>
      </c>
      <c r="H24" s="47">
        <f>IF(SpecScores!H24="","",SpecScores!H24+GKScores!H24)</f>
      </c>
      <c r="I24" s="46">
        <f>IF(SpecScores!I24="","",SpecScores!I24+GKScores!I24)</f>
      </c>
      <c r="J24" s="47">
        <f>IF(SpecScores!J24="","",SpecScores!J24+GKScores!J24)</f>
      </c>
      <c r="K24" s="46">
        <f>IF(SpecScores!K24="","",SpecScores!K24+GKScores!K24)</f>
      </c>
      <c r="L24" s="47">
        <f>IF(SpecScores!L24="","",SpecScores!L24+GKScores!L24)</f>
      </c>
      <c r="M24" s="46">
        <f>IF(SpecScores!M24="","",SpecScores!M24+GKScores!M24)</f>
        <v>123</v>
      </c>
      <c r="N24" s="47">
        <f>IF(SpecScores!N24="","",SpecScores!N24+GKScores!N24)</f>
      </c>
      <c r="O24" s="46">
        <f>IF(SpecScores!O24="","",SpecScores!O24+GKScores!O24)</f>
      </c>
      <c r="P24" s="47">
        <f>IF(SpecScores!P24="","",SpecScores!P24+GKScores!P24)</f>
        <v>137</v>
      </c>
      <c r="Q24" s="46">
        <f>IF(SpecScores!Q24="","",SpecScores!Q24+GKScores!Q24)</f>
        <v>114</v>
      </c>
      <c r="R24" s="47">
        <f>IF(SpecScores!R24="","",SpecScores!R24+GKScores!R24)</f>
      </c>
      <c r="S24" s="46">
        <f>IF(SpecScores!S24="","",SpecScores!S24+GKScores!S24)</f>
      </c>
      <c r="T24" s="47">
        <f>IF(SpecScores!T24="","",SpecScores!T24+GKScores!T24)</f>
        <v>136</v>
      </c>
      <c r="U24" s="46">
        <f>IF(SpecScores!U24="","",SpecScores!U24+GKScores!U24)</f>
        <v>124</v>
      </c>
      <c r="V24" s="47">
        <f>IF(SpecScores!V24="","",SpecScores!V24+GKScores!V24)</f>
      </c>
      <c r="W24" s="46">
        <f>IF(SpecScores!W24="","",SpecScores!W24+GKScores!W24)</f>
      </c>
      <c r="X24" s="47">
        <f>IF(SpecScores!X24="","",SpecScores!X24+GKScores!X24)</f>
      </c>
      <c r="Y24" s="46">
        <f>IF(SpecScores!Y24="","",SpecScores!Y24+GKScores!Y24)</f>
        <v>89</v>
      </c>
      <c r="Z24" s="47">
        <f>IF(SpecScores!Z24="","",SpecScores!Z24+GKScores!Z24)</f>
      </c>
      <c r="AA24" s="46">
        <f>IF(SpecScores!AA24="","",SpecScores!AA24+GKScores!AA24)</f>
      </c>
      <c r="AB24" s="47">
        <f>IF(SpecScores!AB24="","",SpecScores!AB24+GKScores!AB24)</f>
      </c>
      <c r="AC24" s="46">
        <f>IF(SpecScores!AC24="","",SpecScores!AC24+GKScores!AC24)</f>
      </c>
      <c r="AD24" s="47">
        <f>IF(SpecScores!AD24="","",SpecScores!AD24+GKScores!AD24)</f>
      </c>
      <c r="AE24" s="46">
        <f>IF(SpecScores!AE24="","",SpecScores!AE24+GKScores!AE24)</f>
        <v>111</v>
      </c>
      <c r="AF24" s="47">
        <f>IF(SpecScores!AF24="","",SpecScores!AF24+GKScores!AF24)</f>
      </c>
      <c r="AG24" s="46">
        <f>IF(SpecScores!AG24="","",SpecScores!AG24+GKScores!AG24)</f>
        <v>92</v>
      </c>
      <c r="AH24" s="47">
        <f>IF(SpecScores!AH24="","",SpecScores!AH24+GKScores!AH24)</f>
      </c>
      <c r="AI24" s="46">
        <f>IF(SpecScores!AI24="","",SpecScores!AI24+GKScores!AI24)</f>
        <v>101</v>
      </c>
      <c r="AJ24" s="47">
        <f>IF(SpecScores!AJ24="","",SpecScores!AJ24+GKScores!AJ24)</f>
      </c>
      <c r="AK24" s="46">
        <f>IF(SpecScores!AK24="","",SpecScores!AK24+GKScores!AK24)</f>
        <v>127</v>
      </c>
      <c r="AL24" s="47">
        <f>IF(SpecScores!AL24="","",SpecScores!AL24+GKScores!AL24)</f>
      </c>
      <c r="AM24" s="15">
        <f>IF(OR(SpecScores!AM24="",GKScores!AM24=""),"",SpecScores!AM24+GKScores!AM24)</f>
        <v>1589</v>
      </c>
      <c r="AN24" s="3">
        <v>14</v>
      </c>
      <c r="AO24" s="15">
        <f t="shared" si="6"/>
        <v>1516</v>
      </c>
      <c r="AP24" s="58">
        <f t="shared" si="7"/>
        <v>13</v>
      </c>
      <c r="AQ24" s="29">
        <f t="shared" si="8"/>
        <v>116.61538461538461</v>
      </c>
    </row>
    <row r="25" spans="1:43" ht="12.75">
      <c r="A25" s="3" t="s">
        <v>72</v>
      </c>
      <c r="B25" s="2" t="s">
        <v>4</v>
      </c>
      <c r="C25" s="46">
        <f>IF(SpecScores!C25="","",SpecScores!C25+GKScores!C25)</f>
      </c>
      <c r="D25" s="47">
        <f>IF(SpecScores!D25="","",SpecScores!D25+GKScores!D25)</f>
        <v>138</v>
      </c>
      <c r="E25" s="46">
        <f>IF(SpecScores!E25="","",SpecScores!E25+GKScores!E25)</f>
      </c>
      <c r="F25" s="47">
        <f>IF(SpecScores!F25="","",SpecScores!F25+GKScores!F25)</f>
        <v>111</v>
      </c>
      <c r="G25" s="46">
        <f>IF(SpecScores!G25="","",SpecScores!G25+GKScores!G25)</f>
      </c>
      <c r="H25" s="47">
        <f>IF(SpecScores!H25="","",SpecScores!H25+GKScores!H25)</f>
        <v>125</v>
      </c>
      <c r="I25" s="46">
        <f>IF(SpecScores!I25="","",SpecScores!I25+GKScores!I25)</f>
      </c>
      <c r="J25" s="47">
        <f>IF(SpecScores!J25="","",SpecScores!J25+GKScores!J25)</f>
        <v>151</v>
      </c>
      <c r="K25" s="46">
        <f>IF(SpecScores!K25="","",SpecScores!K25+GKScores!K25)</f>
        <v>124</v>
      </c>
      <c r="L25" s="47">
        <f>IF(SpecScores!L25="","",SpecScores!L25+GKScores!L25)</f>
      </c>
      <c r="M25" s="46">
        <f>IF(SpecScores!M25="","",SpecScores!M25+GKScores!M25)</f>
      </c>
      <c r="N25" s="47">
        <f>IF(SpecScores!N25="","",SpecScores!N25+GKScores!N25)</f>
      </c>
      <c r="O25" s="46">
        <f>IF(SpecScores!O25="","",SpecScores!O25+GKScores!O25)</f>
      </c>
      <c r="P25" s="47">
        <f>IF(SpecScores!P25="","",SpecScores!P25+GKScores!P25)</f>
        <v>129</v>
      </c>
      <c r="Q25" s="46">
        <f>IF(SpecScores!Q25="","",SpecScores!Q25+GKScores!Q25)</f>
      </c>
      <c r="R25" s="47">
        <f>IF(SpecScores!R25="","",SpecScores!R25+GKScores!R25)</f>
      </c>
      <c r="S25" s="46">
        <f>IF(SpecScores!S25="","",SpecScores!S25+GKScores!S25)</f>
      </c>
      <c r="T25" s="47">
        <f>IF(SpecScores!T25="","",SpecScores!T25+GKScores!T25)</f>
        <v>107</v>
      </c>
      <c r="U25" s="46">
        <f>IF(SpecScores!U25="","",SpecScores!U25+GKScores!U25)</f>
        <v>103</v>
      </c>
      <c r="V25" s="47">
        <f>IF(SpecScores!V25="","",SpecScores!V25+GKScores!V25)</f>
      </c>
      <c r="W25" s="46">
        <f>IF(SpecScores!W25="","",SpecScores!W25+GKScores!W25)</f>
      </c>
      <c r="X25" s="47">
        <f>IF(SpecScores!X25="","",SpecScores!X25+GKScores!X25)</f>
        <v>99</v>
      </c>
      <c r="Y25" s="46">
        <f>IF(SpecScores!Y25="","",SpecScores!Y25+GKScores!Y25)</f>
      </c>
      <c r="Z25" s="47">
        <f>IF(SpecScores!Z25="","",SpecScores!Z25+GKScores!Z25)</f>
        <v>109</v>
      </c>
      <c r="AA25" s="46">
        <f>IF(SpecScores!AA25="","",SpecScores!AA25+GKScores!AA25)</f>
        <v>121</v>
      </c>
      <c r="AB25" s="47">
        <f>IF(SpecScores!AB25="","",SpecScores!AB25+GKScores!AB25)</f>
      </c>
      <c r="AC25" s="46">
        <f>IF(SpecScores!AC25="","",SpecScores!AC25+GKScores!AC25)</f>
        <v>106</v>
      </c>
      <c r="AD25" s="47">
        <f>IF(SpecScores!AD25="","",SpecScores!AD25+GKScores!AD25)</f>
      </c>
      <c r="AE25" s="46">
        <f>IF(SpecScores!AE25="","",SpecScores!AE25+GKScores!AE25)</f>
      </c>
      <c r="AF25" s="47">
        <f>IF(SpecScores!AF25="","",SpecScores!AF25+GKScores!AF25)</f>
      </c>
      <c r="AG25" s="46">
        <f>IF(SpecScores!AG25="","",SpecScores!AG25+GKScores!AG25)</f>
        <v>128</v>
      </c>
      <c r="AH25" s="47">
        <f>IF(SpecScores!AH25="","",SpecScores!AH25+GKScores!AH25)</f>
      </c>
      <c r="AI25" s="46">
        <f>IF(SpecScores!AI25="","",SpecScores!AI25+GKScores!AI25)</f>
      </c>
      <c r="AJ25" s="47">
        <f>IF(SpecScores!AJ25="","",SpecScores!AJ25+GKScores!AJ25)</f>
      </c>
      <c r="AK25" s="46">
        <f>IF(SpecScores!AK25="","",SpecScores!AK25+GKScores!AK25)</f>
        <v>105</v>
      </c>
      <c r="AL25" s="47">
        <f>IF(SpecScores!AL25="","",SpecScores!AL25+GKScores!AL25)</f>
      </c>
      <c r="AM25" s="15">
        <f>IF(OR(SpecScores!AM25="",GKScores!AM25=""),"",SpecScores!AM25+GKScores!AM25)</f>
        <v>1623</v>
      </c>
      <c r="AN25" s="3">
        <v>14</v>
      </c>
      <c r="AO25" s="15">
        <f t="shared" si="6"/>
        <v>1656</v>
      </c>
      <c r="AP25" s="58">
        <f t="shared" si="7"/>
        <v>14</v>
      </c>
      <c r="AQ25" s="29">
        <f t="shared" si="8"/>
        <v>118.28571428571429</v>
      </c>
    </row>
    <row r="26" spans="1:43" ht="12.75">
      <c r="A26" s="3" t="s">
        <v>73</v>
      </c>
      <c r="B26" s="2" t="s">
        <v>4</v>
      </c>
      <c r="C26" s="46">
        <f>IF(SpecScores!C26="","",SpecScores!C26+GKScores!C26)</f>
        <v>121</v>
      </c>
      <c r="D26" s="47">
        <f>IF(SpecScores!D26="","",SpecScores!D26+GKScores!D26)</f>
      </c>
      <c r="E26" s="46">
        <f>IF(SpecScores!E26="","",SpecScores!E26+GKScores!E26)</f>
        <v>99</v>
      </c>
      <c r="F26" s="47">
        <f>IF(SpecScores!F26="","",SpecScores!F26+GKScores!F26)</f>
      </c>
      <c r="G26" s="46">
        <f>IF(SpecScores!G26="","",SpecScores!G26+GKScores!G26)</f>
      </c>
      <c r="H26" s="47">
        <f>IF(SpecScores!H26="","",SpecScores!H26+GKScores!H26)</f>
        <v>114</v>
      </c>
      <c r="I26" s="46">
        <f>IF(SpecScores!I26="","",SpecScores!I26+GKScores!I26)</f>
        <v>114</v>
      </c>
      <c r="J26" s="47">
        <f>IF(SpecScores!J26="","",SpecScores!J26+GKScores!J26)</f>
      </c>
      <c r="K26" s="46">
        <f>IF(SpecScores!K26="","",SpecScores!K26+GKScores!K26)</f>
        <v>132</v>
      </c>
      <c r="L26" s="47">
        <f>IF(SpecScores!L26="","",SpecScores!L26+GKScores!L26)</f>
      </c>
      <c r="M26" s="46">
        <f>IF(SpecScores!M26="","",SpecScores!M26+GKScores!M26)</f>
      </c>
      <c r="N26" s="47">
        <f>IF(SpecScores!N26="","",SpecScores!N26+GKScores!N26)</f>
        <v>113</v>
      </c>
      <c r="O26" s="46">
        <f>IF(SpecScores!O26="","",SpecScores!O26+GKScores!O26)</f>
      </c>
      <c r="P26" s="47">
        <f>IF(SpecScores!P26="","",SpecScores!P26+GKScores!P26)</f>
      </c>
      <c r="Q26" s="46">
        <f>IF(SpecScores!Q26="","",SpecScores!Q26+GKScores!Q26)</f>
      </c>
      <c r="R26" s="47">
        <f>IF(SpecScores!R26="","",SpecScores!R26+GKScores!R26)</f>
        <v>138</v>
      </c>
      <c r="S26" s="46">
        <f>IF(SpecScores!S26="","",SpecScores!S26+GKScores!S26)</f>
      </c>
      <c r="T26" s="47">
        <f>IF(SpecScores!T26="","",SpecScores!T26+GKScores!T26)</f>
      </c>
      <c r="U26" s="46">
        <f>IF(SpecScores!U26="","",SpecScores!U26+GKScores!U26)</f>
        <v>116</v>
      </c>
      <c r="V26" s="47">
        <f>IF(SpecScores!V26="","",SpecScores!V26+GKScores!V26)</f>
      </c>
      <c r="W26" s="46">
        <f>IF(SpecScores!W26="","",SpecScores!W26+GKScores!W26)</f>
        <v>96</v>
      </c>
      <c r="X26" s="47">
        <f>IF(SpecScores!X26="","",SpecScores!X26+GKScores!X26)</f>
      </c>
      <c r="Y26" s="46">
        <f>IF(SpecScores!Y26="","",SpecScores!Y26+GKScores!Y26)</f>
      </c>
      <c r="Z26" s="47">
        <f>IF(SpecScores!Z26="","",SpecScores!Z26+GKScores!Z26)</f>
        <v>88</v>
      </c>
      <c r="AA26" s="46">
        <f>IF(SpecScores!AA26="","",SpecScores!AA26+GKScores!AA26)</f>
      </c>
      <c r="AB26" s="47">
        <f>IF(SpecScores!AB26="","",SpecScores!AB26+GKScores!AB26)</f>
        <v>139</v>
      </c>
      <c r="AC26" s="46">
        <f>IF(SpecScores!AC26="","",SpecScores!AC26+GKScores!AC26)</f>
      </c>
      <c r="AD26" s="47">
        <f>IF(SpecScores!AD26="","",SpecScores!AD26+GKScores!AD26)</f>
        <v>123</v>
      </c>
      <c r="AE26" s="46">
        <f>IF(SpecScores!AE26="","",SpecScores!AE26+GKScores!AE26)</f>
      </c>
      <c r="AF26" s="47">
        <f>IF(SpecScores!AF26="","",SpecScores!AF26+GKScores!AF26)</f>
        <v>128</v>
      </c>
      <c r="AG26" s="46">
        <f>IF(SpecScores!AG26="","",SpecScores!AG26+GKScores!AG26)</f>
      </c>
      <c r="AH26" s="47">
        <f>IF(SpecScores!AH26="","",SpecScores!AH26+GKScores!AH26)</f>
      </c>
      <c r="AI26" s="46">
        <f>IF(SpecScores!AI26="","",SpecScores!AI26+GKScores!AI26)</f>
        <v>110</v>
      </c>
      <c r="AJ26" s="47">
        <f>IF(SpecScores!AJ26="","",SpecScores!AJ26+GKScores!AJ26)</f>
      </c>
      <c r="AK26" s="46">
        <f>IF(SpecScores!AK26="","",SpecScores!AK26+GKScores!AK26)</f>
      </c>
      <c r="AL26" s="47">
        <f>IF(SpecScores!AL26="","",SpecScores!AL26+GKScores!AL26)</f>
      </c>
      <c r="AM26" s="15">
        <f>IF(OR(SpecScores!AM26="",GKScores!AM26=""),"",SpecScores!AM26+GKScores!AM26)</f>
        <v>1638</v>
      </c>
      <c r="AN26" s="3">
        <v>14</v>
      </c>
      <c r="AO26" s="15">
        <f t="shared" si="6"/>
        <v>1631</v>
      </c>
      <c r="AP26" s="58">
        <f t="shared" si="7"/>
        <v>14</v>
      </c>
      <c r="AQ26" s="29">
        <f t="shared" si="8"/>
        <v>116.5</v>
      </c>
    </row>
    <row r="27" spans="1:43" ht="12.75">
      <c r="A27" s="3" t="s">
        <v>74</v>
      </c>
      <c r="B27" s="2" t="s">
        <v>4</v>
      </c>
      <c r="C27" s="46">
        <f>IF(SpecScores!C27="","",SpecScores!C27+GKScores!C27)</f>
      </c>
      <c r="D27" s="47">
        <f>IF(SpecScores!D27="","",SpecScores!D27+GKScores!D27)</f>
        <v>146</v>
      </c>
      <c r="E27" s="46">
        <f>IF(SpecScores!E27="","",SpecScores!E27+GKScores!E27)</f>
        <v>140</v>
      </c>
      <c r="F27" s="47">
        <f>IF(SpecScores!F27="","",SpecScores!F27+GKScores!F27)</f>
      </c>
      <c r="G27" s="46">
        <f>IF(SpecScores!G27="","",SpecScores!G27+GKScores!G27)</f>
      </c>
      <c r="H27" s="47">
        <f>IF(SpecScores!H27="","",SpecScores!H27+GKScores!H27)</f>
        <v>129</v>
      </c>
      <c r="I27" s="46">
        <f>IF(SpecScores!I27="","",SpecScores!I27+GKScores!I27)</f>
        <v>125</v>
      </c>
      <c r="J27" s="47">
        <f>IF(SpecScores!J27="","",SpecScores!J27+GKScores!J27)</f>
      </c>
      <c r="K27" s="46">
        <f>IF(SpecScores!K27="","",SpecScores!K27+GKScores!K27)</f>
      </c>
      <c r="L27" s="47">
        <f>IF(SpecScores!L27="","",SpecScores!L27+GKScores!L27)</f>
        <v>121</v>
      </c>
      <c r="M27" s="46">
        <f>IF(SpecScores!M27="","",SpecScores!M27+GKScores!M27)</f>
        <v>123</v>
      </c>
      <c r="N27" s="47">
        <f>IF(SpecScores!N27="","",SpecScores!N27+GKScores!N27)</f>
      </c>
      <c r="O27" s="46">
        <f>IF(SpecScores!O27="","",SpecScores!O27+GKScores!O27)</f>
      </c>
      <c r="P27" s="47">
        <f>IF(SpecScores!P27="","",SpecScores!P27+GKScores!P27)</f>
      </c>
      <c r="Q27" s="46">
        <f>IF(SpecScores!Q27="","",SpecScores!Q27+GKScores!Q27)</f>
      </c>
      <c r="R27" s="47">
        <f>IF(SpecScores!R27="","",SpecScores!R27+GKScores!R27)</f>
        <v>147</v>
      </c>
      <c r="S27" s="46">
        <f>IF(SpecScores!S27="","",SpecScores!S27+GKScores!S27)</f>
      </c>
      <c r="T27" s="47">
        <f>IF(SpecScores!T27="","",SpecScores!T27+GKScores!T27)</f>
      </c>
      <c r="U27" s="46">
        <f>IF(SpecScores!U27="","",SpecScores!U27+GKScores!U27)</f>
      </c>
      <c r="V27" s="47">
        <f>IF(SpecScores!V27="","",SpecScores!V27+GKScores!V27)</f>
        <v>116</v>
      </c>
      <c r="W27" s="46">
        <f>IF(SpecScores!W27="","",SpecScores!W27+GKScores!W27)</f>
        <v>106</v>
      </c>
      <c r="X27" s="47">
        <f>IF(SpecScores!X27="","",SpecScores!X27+GKScores!X27)</f>
      </c>
      <c r="Y27" s="46">
        <f>IF(SpecScores!Y27="","",SpecScores!Y27+GKScores!Y27)</f>
        <v>127</v>
      </c>
      <c r="Z27" s="47">
        <f>IF(SpecScores!Z27="","",SpecScores!Z27+GKScores!Z27)</f>
      </c>
      <c r="AA27" s="46">
        <f>IF(SpecScores!AA27="","",SpecScores!AA27+GKScores!AA27)</f>
      </c>
      <c r="AB27" s="47">
        <f>IF(SpecScores!AB27="","",SpecScores!AB27+GKScores!AB27)</f>
        <v>122</v>
      </c>
      <c r="AC27" s="46">
        <f>IF(SpecScores!AC27="","",SpecScores!AC27+GKScores!AC27)</f>
      </c>
      <c r="AD27" s="47">
        <f>IF(SpecScores!AD27="","",SpecScores!AD27+GKScores!AD27)</f>
        <v>95</v>
      </c>
      <c r="AE27" s="46">
        <f>IF(SpecScores!AE27="","",SpecScores!AE27+GKScores!AE27)</f>
      </c>
      <c r="AF27" s="47">
        <f>IF(SpecScores!AF27="","",SpecScores!AF27+GKScores!AF27)</f>
        <v>91</v>
      </c>
      <c r="AG27" s="46">
        <f>IF(SpecScores!AG27="","",SpecScores!AG27+GKScores!AG27)</f>
      </c>
      <c r="AH27" s="47">
        <f>IF(SpecScores!AH27="","",SpecScores!AH27+GKScores!AH27)</f>
      </c>
      <c r="AI27" s="46">
        <f>IF(SpecScores!AI27="","",SpecScores!AI27+GKScores!AI27)</f>
      </c>
      <c r="AJ27" s="47">
        <f>IF(SpecScores!AJ27="","",SpecScores!AJ27+GKScores!AJ27)</f>
        <v>97</v>
      </c>
      <c r="AK27" s="46">
        <f>IF(SpecScores!AK27="","",SpecScores!AK27+GKScores!AK27)</f>
      </c>
      <c r="AL27" s="47">
        <f>IF(SpecScores!AL27="","",SpecScores!AL27+GKScores!AL27)</f>
      </c>
      <c r="AM27" s="15">
        <f>IF(OR(SpecScores!AM27="",GKScores!AM27=""),"",SpecScores!AM27+GKScores!AM27)</f>
        <v>1711</v>
      </c>
      <c r="AN27" s="3">
        <v>14</v>
      </c>
      <c r="AO27" s="15">
        <f t="shared" si="6"/>
        <v>1685</v>
      </c>
      <c r="AP27" s="58">
        <f t="shared" si="7"/>
        <v>14</v>
      </c>
      <c r="AQ27" s="29">
        <f t="shared" si="8"/>
        <v>120.35714285714286</v>
      </c>
    </row>
    <row r="28" spans="1:43" ht="12.75">
      <c r="A28" s="3" t="s">
        <v>75</v>
      </c>
      <c r="B28" s="2" t="s">
        <v>4</v>
      </c>
      <c r="C28" s="46">
        <f>IF(SpecScores!C28="","",SpecScores!C28+GKScores!C28)</f>
      </c>
      <c r="D28" s="47">
        <f>IF(SpecScores!D28="","",SpecScores!D28+GKScores!D28)</f>
      </c>
      <c r="E28" s="46">
        <f>IF(SpecScores!E28="","",SpecScores!E28+GKScores!E28)</f>
      </c>
      <c r="F28" s="47">
        <f>IF(SpecScores!F28="","",SpecScores!F28+GKScores!F28)</f>
        <v>159</v>
      </c>
      <c r="G28" s="46">
        <f>IF(SpecScores!G28="","",SpecScores!G28+GKScores!G28)</f>
        <v>158</v>
      </c>
      <c r="H28" s="47">
        <f>IF(SpecScores!H28="","",SpecScores!H28+GKScores!H28)</f>
      </c>
      <c r="I28" s="46">
        <f>IF(SpecScores!I28="","",SpecScores!I28+GKScores!I28)</f>
      </c>
      <c r="J28" s="47">
        <f>IF(SpecScores!J28="","",SpecScores!J28+GKScores!J28)</f>
      </c>
      <c r="K28" s="46">
        <f>IF(SpecScores!K28="","",SpecScores!K28+GKScores!K28)</f>
        <v>133</v>
      </c>
      <c r="L28" s="47">
        <f>IF(SpecScores!L28="","",SpecScores!L28+GKScores!L28)</f>
      </c>
      <c r="M28" s="46">
        <f>IF(SpecScores!M28="","",SpecScores!M28+GKScores!M28)</f>
        <v>136</v>
      </c>
      <c r="N28" s="47">
        <f>IF(SpecScores!N28="","",SpecScores!N28+GKScores!N28)</f>
      </c>
      <c r="O28" s="46">
        <f>IF(SpecScores!O28="","",SpecScores!O28+GKScores!O28)</f>
        <v>138</v>
      </c>
      <c r="P28" s="47">
        <f>IF(SpecScores!P28="","",SpecScores!P28+GKScores!P28)</f>
      </c>
      <c r="Q28" s="46">
        <f>IF(SpecScores!Q28="","",SpecScores!Q28+GKScores!Q28)</f>
      </c>
      <c r="R28" s="47">
        <f>IF(SpecScores!R28="","",SpecScores!R28+GKScores!R28)</f>
        <v>135</v>
      </c>
      <c r="S28" s="46">
        <f>IF(SpecScores!S28="","",SpecScores!S28+GKScores!S28)</f>
        <v>153</v>
      </c>
      <c r="T28" s="47">
        <f>IF(SpecScores!T28="","",SpecScores!T28+GKScores!T28)</f>
      </c>
      <c r="U28" s="46">
        <f>IF(SpecScores!U28="","",SpecScores!U28+GKScores!U28)</f>
      </c>
      <c r="V28" s="47">
        <f>IF(SpecScores!V28="","",SpecScores!V28+GKScores!V28)</f>
      </c>
      <c r="W28" s="46">
        <f>IF(SpecScores!W28="","",SpecScores!W28+GKScores!W28)</f>
      </c>
      <c r="X28" s="47">
        <f>IF(SpecScores!X28="","",SpecScores!X28+GKScores!X28)</f>
      </c>
      <c r="Y28" s="46">
        <f>IF(SpecScores!Y28="","",SpecScores!Y28+GKScores!Y28)</f>
        <v>130</v>
      </c>
      <c r="Z28" s="47">
        <f>IF(SpecScores!Z28="","",SpecScores!Z28+GKScores!Z28)</f>
      </c>
      <c r="AA28" s="46">
        <f>IF(SpecScores!AA28="","",SpecScores!AA28+GKScores!AA28)</f>
      </c>
      <c r="AB28" s="47">
        <f>IF(SpecScores!AB28="","",SpecScores!AB28+GKScores!AB28)</f>
      </c>
      <c r="AC28" s="46">
        <f>IF(SpecScores!AC28="","",SpecScores!AC28+GKScores!AC28)</f>
        <v>166</v>
      </c>
      <c r="AD28" s="47">
        <f>IF(SpecScores!AD28="","",SpecScores!AD28+GKScores!AD28)</f>
      </c>
      <c r="AE28" s="46">
        <f>IF(SpecScores!AE28="","",SpecScores!AE28+GKScores!AE28)</f>
        <v>132</v>
      </c>
      <c r="AF28" s="47">
        <f>IF(SpecScores!AF28="","",SpecScores!AF28+GKScores!AF28)</f>
      </c>
      <c r="AG28" s="46">
        <f>IF(SpecScores!AG28="","",SpecScores!AG28+GKScores!AG28)</f>
        <v>137</v>
      </c>
      <c r="AH28" s="47">
        <f>IF(SpecScores!AH28="","",SpecScores!AH28+GKScores!AH28)</f>
      </c>
      <c r="AI28" s="46">
        <f>IF(SpecScores!AI28="","",SpecScores!AI28+GKScores!AI28)</f>
        <v>149</v>
      </c>
      <c r="AJ28" s="47">
        <f>IF(SpecScores!AJ28="","",SpecScores!AJ28+GKScores!AJ28)</f>
      </c>
      <c r="AK28" s="46">
        <f>IF(SpecScores!AK28="","",SpecScores!AK28+GKScores!AK28)</f>
      </c>
      <c r="AL28" s="47">
        <f>IF(SpecScores!AL28="","",SpecScores!AL28+GKScores!AL28)</f>
        <v>135</v>
      </c>
      <c r="AM28" s="15">
        <f>IF(OR(SpecScores!AM28="",GKScores!AM28=""),"",SpecScores!AM28+GKScores!AM28)</f>
        <v>1880</v>
      </c>
      <c r="AN28" s="3">
        <v>14</v>
      </c>
      <c r="AO28" s="15">
        <f t="shared" si="6"/>
        <v>1861</v>
      </c>
      <c r="AP28" s="58">
        <f t="shared" si="7"/>
        <v>13</v>
      </c>
      <c r="AQ28" s="29">
        <f t="shared" si="8"/>
        <v>143.15384615384616</v>
      </c>
    </row>
    <row r="29" spans="1:43" ht="12.75">
      <c r="A29" s="3" t="s">
        <v>76</v>
      </c>
      <c r="B29" s="2" t="s">
        <v>4</v>
      </c>
      <c r="C29" s="46">
        <f>IF(SpecScores!C29="","",SpecScores!C29+GKScores!C29)</f>
        <v>152</v>
      </c>
      <c r="D29" s="47">
        <f>IF(SpecScores!D29="","",SpecScores!D29+GKScores!D29)</f>
      </c>
      <c r="E29" s="46">
        <f>IF(SpecScores!E29="","",SpecScores!E29+GKScores!E29)</f>
      </c>
      <c r="F29" s="47">
        <f>IF(SpecScores!F29="","",SpecScores!F29+GKScores!F29)</f>
      </c>
      <c r="G29" s="46">
        <f>IF(SpecScores!G29="","",SpecScores!G29+GKScores!G29)</f>
        <v>124</v>
      </c>
      <c r="H29" s="47">
        <f>IF(SpecScores!H29="","",SpecScores!H29+GKScores!H29)</f>
      </c>
      <c r="I29" s="46">
        <f>IF(SpecScores!I29="","",SpecScores!I29+GKScores!I29)</f>
      </c>
      <c r="J29" s="47">
        <f>IF(SpecScores!J29="","",SpecScores!J29+GKScores!J29)</f>
        <v>141</v>
      </c>
      <c r="K29" s="46">
        <f>IF(SpecScores!K29="","",SpecScores!K29+GKScores!K29)</f>
      </c>
      <c r="L29" s="47">
        <f>IF(SpecScores!L29="","",SpecScores!L29+GKScores!L29)</f>
      </c>
      <c r="M29" s="46">
        <f>IF(SpecScores!M29="","",SpecScores!M29+GKScores!M29)</f>
      </c>
      <c r="N29" s="47">
        <f>IF(SpecScores!N29="","",SpecScores!N29+GKScores!N29)</f>
        <v>98</v>
      </c>
      <c r="O29" s="46">
        <f>IF(SpecScores!O29="","",SpecScores!O29+GKScores!O29)</f>
        <v>134</v>
      </c>
      <c r="P29" s="47">
        <f>IF(SpecScores!P29="","",SpecScores!P29+GKScores!P29)</f>
      </c>
      <c r="Q29" s="46">
        <f>IF(SpecScores!Q29="","",SpecScores!Q29+GKScores!Q29)</f>
        <v>116</v>
      </c>
      <c r="R29" s="47">
        <f>IF(SpecScores!R29="","",SpecScores!R29+GKScores!R29)</f>
      </c>
      <c r="S29" s="46">
        <f>IF(SpecScores!S29="","",SpecScores!S29+GKScores!S29)</f>
        <v>131</v>
      </c>
      <c r="T29" s="47">
        <f>IF(SpecScores!T29="","",SpecScores!T29+GKScores!T29)</f>
      </c>
      <c r="U29" s="46">
        <f>IF(SpecScores!U29="","",SpecScores!U29+GKScores!U29)</f>
      </c>
      <c r="V29" s="47">
        <f>IF(SpecScores!V29="","",SpecScores!V29+GKScores!V29)</f>
        <v>125</v>
      </c>
      <c r="W29" s="46">
        <f>IF(SpecScores!W29="","",SpecScores!W29+GKScores!W29)</f>
      </c>
      <c r="X29" s="47">
        <f>IF(SpecScores!X29="","",SpecScores!X29+GKScores!X29)</f>
      </c>
      <c r="Y29" s="46">
        <f>IF(SpecScores!Y29="","",SpecScores!Y29+GKScores!Y29)</f>
      </c>
      <c r="Z29" s="47">
        <f>IF(SpecScores!Z29="","",SpecScores!Z29+GKScores!Z29)</f>
        <v>113</v>
      </c>
      <c r="AA29" s="46">
        <f>IF(SpecScores!AA29="","",SpecScores!AA29+GKScores!AA29)</f>
        <v>132</v>
      </c>
      <c r="AB29" s="47">
        <f>IF(SpecScores!AB29="","",SpecScores!AB29+GKScores!AB29)</f>
      </c>
      <c r="AC29" s="46">
        <f>IF(SpecScores!AC29="","",SpecScores!AC29+GKScores!AC29)</f>
      </c>
      <c r="AD29" s="47">
        <f>IF(SpecScores!AD29="","",SpecScores!AD29+GKScores!AD29)</f>
      </c>
      <c r="AE29" s="46">
        <f>IF(SpecScores!AE29="","",SpecScores!AE29+GKScores!AE29)</f>
      </c>
      <c r="AF29" s="47">
        <f>IF(SpecScores!AF29="","",SpecScores!AF29+GKScores!AF29)</f>
        <v>101</v>
      </c>
      <c r="AG29" s="46">
        <f>IF(SpecScores!AG29="","",SpecScores!AG29+GKScores!AG29)</f>
      </c>
      <c r="AH29" s="47">
        <f>IF(SpecScores!AH29="","",SpecScores!AH29+GKScores!AH29)</f>
        <v>147</v>
      </c>
      <c r="AI29" s="46">
        <f>IF(SpecScores!AI29="","",SpecScores!AI29+GKScores!AI29)</f>
      </c>
      <c r="AJ29" s="47">
        <f>IF(SpecScores!AJ29="","",SpecScores!AJ29+GKScores!AJ29)</f>
        <v>112</v>
      </c>
      <c r="AK29" s="46">
        <f>IF(SpecScores!AK29="","",SpecScores!AK29+GKScores!AK29)</f>
      </c>
      <c r="AL29" s="47">
        <f>IF(SpecScores!AL29="","",SpecScores!AL29+GKScores!AL29)</f>
        <v>100</v>
      </c>
      <c r="AM29" s="15">
        <f>IF(OR(SpecScores!AM29="",GKScores!AM29=""),"",SpecScores!AM29+GKScores!AM29)</f>
        <v>1688</v>
      </c>
      <c r="AN29" s="3">
        <v>14</v>
      </c>
      <c r="AO29" s="15">
        <f t="shared" si="6"/>
        <v>1726</v>
      </c>
      <c r="AP29" s="58">
        <f t="shared" si="7"/>
        <v>14</v>
      </c>
      <c r="AQ29" s="29">
        <f t="shared" si="8"/>
        <v>123.28571428571429</v>
      </c>
    </row>
    <row r="30" spans="42:43" ht="12.75">
      <c r="AP30"/>
      <c r="AQ30" s="29"/>
    </row>
    <row r="32" spans="1:43" ht="12.75">
      <c r="A32" s="24" t="s">
        <v>35</v>
      </c>
      <c r="B32" s="12"/>
      <c r="C32" s="20">
        <f aca="true" t="shared" si="9" ref="C32:AL32">IF(COUNTIF(C3:C30,"&gt;0")=0,"",SUM(C3:C30))</f>
        <v>1366</v>
      </c>
      <c r="D32" s="22">
        <f t="shared" si="9"/>
        <v>1432</v>
      </c>
      <c r="E32" s="20">
        <f t="shared" si="9"/>
        <v>1259</v>
      </c>
      <c r="F32" s="22">
        <f t="shared" si="9"/>
        <v>1358</v>
      </c>
      <c r="G32" s="20">
        <f t="shared" si="9"/>
        <v>1373</v>
      </c>
      <c r="H32" s="22">
        <f t="shared" si="9"/>
        <v>1343</v>
      </c>
      <c r="I32" s="20">
        <f t="shared" si="9"/>
        <v>1200</v>
      </c>
      <c r="J32" s="22">
        <f t="shared" si="9"/>
        <v>1339</v>
      </c>
      <c r="K32" s="20">
        <f t="shared" si="9"/>
        <v>1341</v>
      </c>
      <c r="L32" s="22">
        <f t="shared" si="9"/>
        <v>1308</v>
      </c>
      <c r="M32" s="20">
        <f t="shared" si="9"/>
        <v>1436</v>
      </c>
      <c r="N32" s="22">
        <f t="shared" si="9"/>
        <v>1303</v>
      </c>
      <c r="O32" s="20">
        <f t="shared" si="9"/>
        <v>1449</v>
      </c>
      <c r="P32" s="22">
        <f t="shared" si="9"/>
        <v>1464</v>
      </c>
      <c r="Q32" s="20">
        <f t="shared" si="9"/>
        <v>1200</v>
      </c>
      <c r="R32" s="22">
        <f t="shared" si="9"/>
        <v>1400</v>
      </c>
      <c r="S32" s="20">
        <f t="shared" si="9"/>
        <v>1317</v>
      </c>
      <c r="T32" s="22">
        <f t="shared" si="9"/>
        <v>1358</v>
      </c>
      <c r="U32" s="20">
        <f t="shared" si="9"/>
        <v>1167</v>
      </c>
      <c r="V32" s="22">
        <f t="shared" si="9"/>
        <v>1172</v>
      </c>
      <c r="W32" s="20">
        <f t="shared" si="9"/>
        <v>854</v>
      </c>
      <c r="X32" s="22">
        <f t="shared" si="9"/>
        <v>849</v>
      </c>
      <c r="Y32" s="20">
        <f t="shared" si="9"/>
        <v>1246</v>
      </c>
      <c r="Z32" s="22">
        <f t="shared" si="9"/>
        <v>1198</v>
      </c>
      <c r="AA32" s="20">
        <f t="shared" si="9"/>
        <v>1278</v>
      </c>
      <c r="AB32" s="22">
        <f t="shared" si="9"/>
        <v>1381</v>
      </c>
      <c r="AC32" s="20">
        <f t="shared" si="9"/>
        <v>1295</v>
      </c>
      <c r="AD32" s="22">
        <f t="shared" si="9"/>
        <v>1184</v>
      </c>
      <c r="AE32" s="20">
        <f t="shared" si="9"/>
        <v>1281</v>
      </c>
      <c r="AF32" s="22">
        <f t="shared" si="9"/>
        <v>1430</v>
      </c>
      <c r="AG32" s="20">
        <f t="shared" si="9"/>
        <v>1400</v>
      </c>
      <c r="AH32" s="22">
        <f t="shared" si="9"/>
        <v>1507</v>
      </c>
      <c r="AI32" s="20">
        <f t="shared" si="9"/>
        <v>1151</v>
      </c>
      <c r="AJ32" s="22">
        <f t="shared" si="9"/>
        <v>1120</v>
      </c>
      <c r="AK32" s="20">
        <f t="shared" si="9"/>
        <v>1205</v>
      </c>
      <c r="AL32" s="22">
        <f t="shared" si="9"/>
        <v>1169</v>
      </c>
      <c r="AM32" s="11"/>
      <c r="AN32" s="70"/>
      <c r="AO32" s="58">
        <f>SUM(AO3:AO30)</f>
        <v>46133</v>
      </c>
      <c r="AP32" s="70">
        <f>SUM(AP3:AP30)</f>
        <v>332</v>
      </c>
      <c r="AQ32" s="29">
        <f>IF(AP32=0,"",AO32/AP32)</f>
        <v>138.95481927710844</v>
      </c>
    </row>
    <row r="33" spans="1:43" ht="12.75">
      <c r="A33" s="11"/>
      <c r="B33" s="12"/>
      <c r="C33" s="26"/>
      <c r="D33" s="26"/>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P33"/>
      <c r="AQ33" s="9"/>
    </row>
    <row r="34" spans="1:43" ht="12.75">
      <c r="A34" s="24" t="s">
        <v>37</v>
      </c>
      <c r="B34" s="12"/>
      <c r="C34" s="33">
        <f>IF(OR(C32="",D32=""),"",C32+D32)</f>
        <v>2798</v>
      </c>
      <c r="D34" s="32"/>
      <c r="E34" s="33">
        <f>IF(OR(E32="",F32=""),"",E32+F32)</f>
        <v>2617</v>
      </c>
      <c r="F34" s="34"/>
      <c r="G34" s="33">
        <f>IF(OR(G32="",H32=""),"",G32+H32)</f>
        <v>2716</v>
      </c>
      <c r="H34" s="35"/>
      <c r="I34" s="33">
        <f>IF(OR(I32="",J32=""),"",I32+J32)</f>
        <v>2539</v>
      </c>
      <c r="J34" s="34"/>
      <c r="K34" s="33">
        <f>IF(OR(K32="",L32=""),"",K32+L32)</f>
        <v>2649</v>
      </c>
      <c r="L34" s="35"/>
      <c r="M34" s="33">
        <f>IF(OR(M32="",N32=""),"",M32+N32)</f>
        <v>2739</v>
      </c>
      <c r="N34" s="34"/>
      <c r="O34" s="33">
        <f>IF(OR(O32="",P32=""),"",O32+P32)</f>
        <v>2913</v>
      </c>
      <c r="P34" s="35"/>
      <c r="Q34" s="33">
        <f>IF(OR(Q32="",R32=""),"",Q32+R32)</f>
        <v>2600</v>
      </c>
      <c r="R34" s="34"/>
      <c r="S34" s="33">
        <f>IF(OR(S32="",T32=""),"",S32+T32)</f>
        <v>2675</v>
      </c>
      <c r="T34" s="35"/>
      <c r="U34" s="33">
        <f>IF(U32="","",U32+V32)</f>
        <v>2339</v>
      </c>
      <c r="V34" s="34"/>
      <c r="W34" s="33">
        <f>IF(W32="","",W32+X32)</f>
        <v>1703</v>
      </c>
      <c r="X34" s="35"/>
      <c r="Y34" s="33">
        <f>IF(Y32="","",Y32+Z32)</f>
        <v>2444</v>
      </c>
      <c r="Z34" s="34"/>
      <c r="AA34" s="33">
        <f>IF(AA32="","",AA32+AB32)</f>
        <v>2659</v>
      </c>
      <c r="AB34" s="34"/>
      <c r="AC34" s="33">
        <f>IF(AC32="","",AC32+AD32)</f>
        <v>2479</v>
      </c>
      <c r="AD34" s="50"/>
      <c r="AE34" s="33">
        <f>IF(AE32="","",AE32+AF32)</f>
        <v>2711</v>
      </c>
      <c r="AF34" s="50"/>
      <c r="AG34" s="33">
        <f>IF(AG32="","",AG32+AH32)</f>
        <v>2907</v>
      </c>
      <c r="AH34" s="50"/>
      <c r="AI34" s="33">
        <f>IF(AI32="","",AI32+AJ32)</f>
        <v>2271</v>
      </c>
      <c r="AJ34" s="50"/>
      <c r="AK34" s="33">
        <f>IF(AK32="","",AK32+AL32)</f>
        <v>2374</v>
      </c>
      <c r="AL34" s="50"/>
      <c r="AN34" s="70"/>
      <c r="AO34" s="58">
        <f>AO32</f>
        <v>46133</v>
      </c>
      <c r="AP34" s="70">
        <f>AP32</f>
        <v>332</v>
      </c>
      <c r="AQ34" s="29">
        <f>IF(AP34=0,"",AO34/AP34)</f>
        <v>138.95481927710844</v>
      </c>
    </row>
    <row r="36" ht="12.75">
      <c r="F36" s="9" t="s">
        <v>40</v>
      </c>
    </row>
    <row r="37" ht="12.75">
      <c r="F37" s="9" t="s">
        <v>44</v>
      </c>
    </row>
    <row r="38" ht="12.75">
      <c r="F38" s="9" t="s">
        <v>45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&amp;LMacclesfield Quiz League&amp;C2018-19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C1" activePane="topRight" state="frozen"/>
      <selection pane="topLeft" activeCell="A1" sqref="A1"/>
      <selection pane="topRight" activeCell="AC8" sqref="AC8"/>
    </sheetView>
  </sheetViews>
  <sheetFormatPr defaultColWidth="9.140625" defaultRowHeight="12.75"/>
  <cols>
    <col min="1" max="1" width="23.421875" style="0" bestFit="1" customWidth="1"/>
    <col min="2" max="2" width="6.7109375" style="6" customWidth="1"/>
    <col min="3" max="4" width="5.8515625" style="9" customWidth="1"/>
    <col min="5" max="38" width="4.7109375" style="0" customWidth="1"/>
  </cols>
  <sheetData>
    <row r="1" spans="1:38" ht="12.75">
      <c r="A1" s="3" t="s">
        <v>0</v>
      </c>
      <c r="B1" s="2" t="s">
        <v>8</v>
      </c>
      <c r="C1" s="30" t="s">
        <v>6</v>
      </c>
      <c r="D1" s="30"/>
      <c r="E1" s="7" t="s">
        <v>7</v>
      </c>
      <c r="F1" s="8"/>
      <c r="G1" s="19" t="s">
        <v>9</v>
      </c>
      <c r="H1" s="19"/>
      <c r="I1" s="7" t="s">
        <v>10</v>
      </c>
      <c r="J1" s="8"/>
      <c r="K1" s="19" t="s">
        <v>17</v>
      </c>
      <c r="L1" s="19"/>
      <c r="M1" s="7" t="s">
        <v>11</v>
      </c>
      <c r="N1" s="8"/>
      <c r="O1" s="19" t="s">
        <v>12</v>
      </c>
      <c r="P1" s="19"/>
      <c r="Q1" s="7" t="s">
        <v>13</v>
      </c>
      <c r="R1" s="8"/>
      <c r="S1" s="19" t="s">
        <v>14</v>
      </c>
      <c r="T1" s="19"/>
      <c r="U1" s="7" t="s">
        <v>15</v>
      </c>
      <c r="V1" s="8"/>
      <c r="W1" s="19" t="s">
        <v>16</v>
      </c>
      <c r="X1" s="19"/>
      <c r="Y1" s="7" t="s">
        <v>5</v>
      </c>
      <c r="Z1" s="8"/>
      <c r="AA1" s="19" t="s">
        <v>18</v>
      </c>
      <c r="AB1" s="8"/>
      <c r="AC1" s="48" t="s">
        <v>19</v>
      </c>
      <c r="AD1" s="48"/>
      <c r="AE1" s="48" t="s">
        <v>20</v>
      </c>
      <c r="AF1" s="48"/>
      <c r="AG1" s="48" t="s">
        <v>21</v>
      </c>
      <c r="AH1" s="48"/>
      <c r="AI1" s="48" t="s">
        <v>22</v>
      </c>
      <c r="AJ1" s="48"/>
      <c r="AK1" s="3" t="s">
        <v>23</v>
      </c>
      <c r="AL1" s="3"/>
    </row>
    <row r="3" spans="1:38" ht="12.75">
      <c r="A3" s="3" t="s">
        <v>79</v>
      </c>
      <c r="B3" s="2" t="s">
        <v>2</v>
      </c>
      <c r="C3" s="17">
        <f>IF(SpecScores!C3="","",(SpecScores!C3/SpecScores!$AQ3)*100)</f>
      </c>
      <c r="D3" s="16">
        <f>IF(SpecScores!D3="","",(SpecScores!D3/SpecScores!$AQ3)*100)</f>
        <v>108.14814814814815</v>
      </c>
      <c r="E3" s="17">
        <f>IF(SpecScores!E3="","",(SpecScores!E3/SpecScores!$AQ3)*100)</f>
      </c>
      <c r="F3" s="16">
        <f>IF(SpecScores!F3="","",(SpecScores!F3/SpecScores!$AQ3)*100)</f>
        <v>94.81481481481482</v>
      </c>
      <c r="G3" s="17">
        <f>IF(SpecScores!G3="","",(SpecScores!G3/SpecScores!$AQ3)*100)</f>
      </c>
      <c r="H3" s="16">
        <f>IF(SpecScores!H3="","",(SpecScores!H3/SpecScores!$AQ3)*100)</f>
      </c>
      <c r="I3" s="17">
        <f>IF(SpecScores!I3="","",(SpecScores!I3/SpecScores!$AQ3)*100)</f>
      </c>
      <c r="J3" s="16">
        <f>IF(SpecScores!J3="","",(SpecScores!J3/SpecScores!$AQ3)*100)</f>
        <v>66.66666666666666</v>
      </c>
      <c r="K3" s="17">
        <f>IF(SpecScores!K3="","",(SpecScores!K3/SpecScores!$AQ3)*100)</f>
      </c>
      <c r="L3" s="16">
        <f>IF(SpecScores!L3="","",(SpecScores!L3/SpecScores!$AQ3)*100)</f>
        <v>103.7037037037037</v>
      </c>
      <c r="M3" s="17">
        <f>IF(SpecScores!M3="","",(SpecScores!M3/SpecScores!$AQ3)*100)</f>
        <v>78.51851851851852</v>
      </c>
      <c r="N3" s="16">
        <f>IF(SpecScores!N3="","",(SpecScores!N3/SpecScores!$AQ3)*100)</f>
      </c>
      <c r="O3" s="17">
        <f>IF(SpecScores!O3="","",(SpecScores!O3/SpecScores!$AQ3)*100)</f>
        <v>117.03703703703702</v>
      </c>
      <c r="P3" s="16">
        <f>IF(SpecScores!P3="","",(SpecScores!P3/SpecScores!$AQ3)*100)</f>
      </c>
      <c r="Q3" s="17">
        <f>IF(SpecScores!Q3="","",(SpecScores!Q3/SpecScores!$AQ3)*100)</f>
      </c>
      <c r="R3" s="16">
        <f>IF(SpecScores!R3="","",(SpecScores!R3/SpecScores!$AQ3)*100)</f>
      </c>
      <c r="S3" s="17">
        <f>IF(SpecScores!S3="","",(SpecScores!S3/SpecScores!$AQ3)*100)</f>
        <v>105.18518518518518</v>
      </c>
      <c r="T3" s="16">
        <f>IF(SpecScores!T3="","",(SpecScores!T3/SpecScores!$AQ3)*100)</f>
      </c>
      <c r="U3" s="17">
        <f>IF(SpecScores!U3="","",(SpecScores!U3/SpecScores!$AQ3)*100)</f>
      </c>
      <c r="V3" s="16">
        <f>IF(SpecScores!V3="","",(SpecScores!V3/SpecScores!$AQ3)*100)</f>
        <v>97.77777777777777</v>
      </c>
      <c r="W3" s="17">
        <f>IF(SpecScores!W3="","",(SpecScores!W3/SpecScores!$AQ3)*100)</f>
      </c>
      <c r="X3" s="16">
        <f>IF(SpecScores!X3="","",(SpecScores!X3/SpecScores!$AQ3)*100)</f>
        <v>94.81481481481482</v>
      </c>
      <c r="Y3" s="17">
        <f>IF(SpecScores!Y3="","",(SpecScores!Y3/SpecScores!$AQ3)*100)</f>
      </c>
      <c r="Z3" s="16">
        <f>IF(SpecScores!Z3="","",(SpecScores!Z3/SpecScores!$AQ3)*100)</f>
      </c>
      <c r="AA3" s="17">
        <f>IF(SpecScores!AA3="","",(SpecScores!AA3/SpecScores!$AQ3)*100)</f>
        <v>99.25925925925925</v>
      </c>
      <c r="AB3" s="16">
        <f>IF(SpecScores!AB3="","",(SpecScores!AB3/SpecScores!$AQ3)*100)</f>
      </c>
      <c r="AC3" s="17">
        <f>IF(SpecScores!AC3="","",(SpecScores!AC3/SpecScores!$AQ3)*100)</f>
        <v>106.66666666666667</v>
      </c>
      <c r="AD3" s="16">
        <f>IF(SpecScores!AD3="","",(SpecScores!AD3/SpecScores!$AQ3)*100)</f>
      </c>
      <c r="AE3" s="17">
        <f>IF(SpecScores!AE3="","",(SpecScores!AE3/SpecScores!$AQ3)*100)</f>
        <v>109.62962962962963</v>
      </c>
      <c r="AF3" s="16">
        <f>IF(SpecScores!AF3="","",(SpecScores!AF3/SpecScores!$AQ3)*100)</f>
      </c>
      <c r="AG3" s="17">
        <f>IF(SpecScores!AG3="","",(SpecScores!AG3/SpecScores!$AQ3)*100)</f>
      </c>
      <c r="AH3" s="16">
        <f>IF(SpecScores!AH3="","",(SpecScores!AH3/SpecScores!$AQ3)*100)</f>
        <v>115.55555555555554</v>
      </c>
      <c r="AI3" s="17">
        <f>IF(SpecScores!AI3="","",(SpecScores!AI3/SpecScores!$AQ3)*100)</f>
      </c>
      <c r="AJ3" s="16">
        <f>IF(SpecScores!AJ3="","",(SpecScores!AJ3/SpecScores!$AQ3)*100)</f>
      </c>
      <c r="AK3" s="17">
        <f>IF(SpecScores!AK3="","",(SpecScores!AK3/SpecScores!$AQ3)*100)</f>
        <v>102.22222222222221</v>
      </c>
      <c r="AL3" s="16">
        <f>IF(SpecScores!AL3="","",(SpecScores!AL3/SpecScores!$AQ3)*100)</f>
      </c>
    </row>
    <row r="4" spans="1:38" ht="12.75">
      <c r="A4" s="3" t="s">
        <v>80</v>
      </c>
      <c r="B4" s="2" t="s">
        <v>2</v>
      </c>
      <c r="C4" s="17">
        <f>IF(SpecScores!C4="","",(SpecScores!C4/SpecScores!$AQ4)*100)</f>
      </c>
      <c r="D4" s="16">
        <f>IF(SpecScores!D4="","",(SpecScores!D4/SpecScores!$AQ4)*100)</f>
      </c>
      <c r="E4" s="17">
        <f>IF(SpecScores!E4="","",(SpecScores!E4/SpecScores!$AQ4)*100)</f>
        <v>115.36748329621382</v>
      </c>
      <c r="F4" s="16">
        <f>IF(SpecScores!F4="","",(SpecScores!F4/SpecScores!$AQ4)*100)</f>
      </c>
      <c r="G4" s="17">
        <f>IF(SpecScores!G4="","",(SpecScores!G4/SpecScores!$AQ4)*100)</f>
      </c>
      <c r="H4" s="16">
        <f>IF(SpecScores!H4="","",(SpecScores!H4/SpecScores!$AQ4)*100)</f>
        <v>107.57238307349665</v>
      </c>
      <c r="I4" s="17">
        <f>IF(SpecScores!I4="","",(SpecScores!I4/SpecScores!$AQ4)*100)</f>
      </c>
      <c r="J4" s="16">
        <f>IF(SpecScores!J4="","",(SpecScores!J4/SpecScores!$AQ4)*100)</f>
        <v>88.86414253897551</v>
      </c>
      <c r="K4" s="17">
        <f>IF(SpecScores!K4="","",(SpecScores!K4/SpecScores!$AQ4)*100)</f>
      </c>
      <c r="L4" s="16">
        <f>IF(SpecScores!L4="","",(SpecScores!L4/SpecScores!$AQ4)*100)</f>
      </c>
      <c r="M4" s="17">
        <f>IF(SpecScores!M4="","",(SpecScores!M4/SpecScores!$AQ4)*100)</f>
        <v>101.33630289532294</v>
      </c>
      <c r="N4" s="16">
        <f>IF(SpecScores!N4="","",(SpecScores!N4/SpecScores!$AQ4)*100)</f>
      </c>
      <c r="O4" s="17">
        <f>IF(SpecScores!O4="","",(SpecScores!O4/SpecScores!$AQ4)*100)</f>
        <v>85.74610244988865</v>
      </c>
      <c r="P4" s="16">
        <f>IF(SpecScores!P4="","",(SpecScores!P4/SpecScores!$AQ4)*100)</f>
      </c>
      <c r="Q4" s="17">
        <f>IF(SpecScores!Q4="","",(SpecScores!Q4/SpecScores!$AQ4)*100)</f>
      </c>
      <c r="R4" s="16">
        <f>IF(SpecScores!R4="","",(SpecScores!R4/SpecScores!$AQ4)*100)</f>
        <v>102.89532293986639</v>
      </c>
      <c r="S4" s="17">
        <f>IF(SpecScores!S4="","",(SpecScores!S4/SpecScores!$AQ4)*100)</f>
        <v>99.77728285077951</v>
      </c>
      <c r="T4" s="16">
        <f>IF(SpecScores!T4="","",(SpecScores!T4/SpecScores!$AQ4)*100)</f>
      </c>
      <c r="U4" s="17">
        <f>IF(SpecScores!U4="","",(SpecScores!U4/SpecScores!$AQ4)*100)</f>
      </c>
      <c r="V4" s="16">
        <f>IF(SpecScores!V4="","",(SpecScores!V4/SpecScores!$AQ4)*100)</f>
      </c>
      <c r="W4" s="17">
        <f>IF(SpecScores!W4="","",(SpecScores!W4/SpecScores!$AQ4)*100)</f>
        <v>96.65924276169265</v>
      </c>
      <c r="X4" s="16">
        <f>IF(SpecScores!X4="","",(SpecScores!X4/SpecScores!$AQ4)*100)</f>
      </c>
      <c r="Y4" s="17">
        <f>IF(SpecScores!Y4="","",(SpecScores!Y4/SpecScores!$AQ4)*100)</f>
        <v>77.9510022271715</v>
      </c>
      <c r="Z4" s="16">
        <f>IF(SpecScores!Z4="","",(SpecScores!Z4/SpecScores!$AQ4)*100)</f>
      </c>
      <c r="AA4" s="17">
        <f>IF(SpecScores!AA4="","",(SpecScores!AA4/SpecScores!$AQ4)*100)</f>
        <v>115.36748329621382</v>
      </c>
      <c r="AB4" s="16">
        <f>IF(SpecScores!AB4="","",(SpecScores!AB4/SpecScores!$AQ4)*100)</f>
      </c>
      <c r="AC4" s="17">
        <f>IF(SpecScores!AC4="","",(SpecScores!AC4/SpecScores!$AQ4)*100)</f>
      </c>
      <c r="AD4" s="16">
        <f>IF(SpecScores!AD4="","",(SpecScores!AD4/SpecScores!$AQ4)*100)</f>
      </c>
      <c r="AE4" s="17">
        <f>IF(SpecScores!AE4="","",(SpecScores!AE4/SpecScores!$AQ4)*100)</f>
      </c>
      <c r="AF4" s="16">
        <f>IF(SpecScores!AF4="","",(SpecScores!AF4/SpecScores!$AQ4)*100)</f>
        <v>95.10022271714924</v>
      </c>
      <c r="AG4" s="17">
        <f>IF(SpecScores!AG4="","",(SpecScores!AG4/SpecScores!$AQ4)*100)</f>
      </c>
      <c r="AH4" s="16">
        <f>IF(SpecScores!AH4="","",(SpecScores!AH4/SpecScores!$AQ4)*100)</f>
        <v>109.13140311804011</v>
      </c>
      <c r="AI4" s="17">
        <f>IF(SpecScores!AI4="","",(SpecScores!AI4/SpecScores!$AQ4)*100)</f>
      </c>
      <c r="AJ4" s="16">
        <f>IF(SpecScores!AJ4="","",(SpecScores!AJ4/SpecScores!$AQ4)*100)</f>
        <v>98.21826280623608</v>
      </c>
      <c r="AK4" s="17">
        <f>IF(SpecScores!AK4="","",(SpecScores!AK4/SpecScores!$AQ4)*100)</f>
      </c>
      <c r="AL4" s="16">
        <f>IF(SpecScores!AL4="","",(SpecScores!AL4/SpecScores!$AQ4)*100)</f>
        <v>106.01336302895324</v>
      </c>
    </row>
    <row r="5" spans="1:38" ht="12.75">
      <c r="A5" s="3" t="s">
        <v>81</v>
      </c>
      <c r="B5" s="2" t="s">
        <v>2</v>
      </c>
      <c r="C5" s="17">
        <f>IF(SpecScores!C5="","",(SpecScores!C5/SpecScores!$AQ5)*100)</f>
        <v>102.8642590286426</v>
      </c>
      <c r="D5" s="16">
        <f>IF(SpecScores!D5="","",(SpecScores!D5/SpecScores!$AQ5)*100)</f>
      </c>
      <c r="E5" s="17">
        <f>IF(SpecScores!E5="","",(SpecScores!E5/SpecScores!$AQ5)*100)</f>
      </c>
      <c r="F5" s="16">
        <f>IF(SpecScores!F5="","",(SpecScores!F5/SpecScores!$AQ5)*100)</f>
      </c>
      <c r="G5" s="17">
        <f>IF(SpecScores!G5="","",(SpecScores!G5/SpecScores!$AQ5)*100)</f>
        <v>85.4296388542964</v>
      </c>
      <c r="H5" s="16">
        <f>IF(SpecScores!H5="","",(SpecScores!H5/SpecScores!$AQ5)*100)</f>
      </c>
      <c r="I5" s="17">
        <f>IF(SpecScores!I5="","",(SpecScores!I5/SpecScores!$AQ5)*100)</f>
        <v>102.8642590286426</v>
      </c>
      <c r="J5" s="16">
        <f>IF(SpecScores!J5="","",(SpecScores!J5/SpecScores!$AQ5)*100)</f>
      </c>
      <c r="K5" s="17">
        <f>IF(SpecScores!K5="","",(SpecScores!K5/SpecScores!$AQ5)*100)</f>
      </c>
      <c r="L5" s="16">
        <f>IF(SpecScores!L5="","",(SpecScores!L5/SpecScores!$AQ5)*100)</f>
        <v>109.83810709838107</v>
      </c>
      <c r="M5" s="17">
        <f>IF(SpecScores!M5="","",(SpecScores!M5/SpecScores!$AQ5)*100)</f>
        <v>120.2988792029888</v>
      </c>
      <c r="N5" s="16">
        <f>IF(SpecScores!N5="","",(SpecScores!N5/SpecScores!$AQ5)*100)</f>
      </c>
      <c r="O5" s="17">
        <f>IF(SpecScores!O5="","",(SpecScores!O5/SpecScores!$AQ5)*100)</f>
      </c>
      <c r="P5" s="16">
        <f>IF(SpecScores!P5="","",(SpecScores!P5/SpecScores!$AQ5)*100)</f>
      </c>
      <c r="Q5" s="17">
        <f>IF(SpecScores!Q5="","",(SpecScores!Q5/SpecScores!$AQ5)*100)</f>
        <v>108.09464508094646</v>
      </c>
      <c r="R5" s="16">
        <f>IF(SpecScores!R5="","",(SpecScores!R5/SpecScores!$AQ5)*100)</f>
      </c>
      <c r="S5" s="17">
        <f>IF(SpecScores!S5="","",(SpecScores!S5/SpecScores!$AQ5)*100)</f>
      </c>
      <c r="T5" s="16">
        <f>IF(SpecScores!T5="","",(SpecScores!T5/SpecScores!$AQ5)*100)</f>
        <v>113.32503113325032</v>
      </c>
      <c r="U5" s="17">
        <f>IF(SpecScores!U5="","",(SpecScores!U5/SpecScores!$AQ5)*100)</f>
        <v>87.17310087173101</v>
      </c>
      <c r="V5" s="16">
        <f>IF(SpecScores!V5="","",(SpecScores!V5/SpecScores!$AQ5)*100)</f>
      </c>
      <c r="W5" s="17">
        <f>IF(SpecScores!W5="","",(SpecScores!W5/SpecScores!$AQ5)*100)</f>
      </c>
      <c r="X5" s="16">
        <f>IF(SpecScores!X5="","",(SpecScores!X5/SpecScores!$AQ5)*100)</f>
      </c>
      <c r="Y5" s="17">
        <f>IF(SpecScores!Y5="","",(SpecScores!Y5/SpecScores!$AQ5)*100)</f>
      </c>
      <c r="Z5" s="16">
        <f>IF(SpecScores!Z5="","",(SpecScores!Z5/SpecScores!$AQ5)*100)</f>
        <v>99.37733499377336</v>
      </c>
      <c r="AA5" s="17">
        <f>IF(SpecScores!AA5="","",(SpecScores!AA5/SpecScores!$AQ5)*100)</f>
      </c>
      <c r="AB5" s="16">
        <f>IF(SpecScores!AB5="","",(SpecScores!AB5/SpecScores!$AQ5)*100)</f>
        <v>118.55541718555418</v>
      </c>
      <c r="AC5" s="17">
        <f>IF(SpecScores!AC5="","",(SpecScores!AC5/SpecScores!$AQ5)*100)</f>
        <v>101.12079701120797</v>
      </c>
      <c r="AD5" s="16">
        <f>IF(SpecScores!AD5="","",(SpecScores!AD5/SpecScores!$AQ5)*100)</f>
      </c>
      <c r="AE5" s="17">
        <f>IF(SpecScores!AE5="","",(SpecScores!AE5/SpecScores!$AQ5)*100)</f>
        <v>88.91656288916563</v>
      </c>
      <c r="AF5" s="16">
        <f>IF(SpecScores!AF5="","",(SpecScores!AF5/SpecScores!$AQ5)*100)</f>
      </c>
      <c r="AG5" s="17">
        <f>IF(SpecScores!AG5="","",(SpecScores!AG5/SpecScores!$AQ5)*100)</f>
      </c>
      <c r="AH5" s="16">
        <f>IF(SpecScores!AH5="","",(SpecScores!AH5/SpecScores!$AQ5)*100)</f>
      </c>
      <c r="AI5" s="17">
        <f>IF(SpecScores!AI5="","",(SpecScores!AI5/SpecScores!$AQ5)*100)</f>
        <v>80.19925280199254</v>
      </c>
      <c r="AJ5" s="16">
        <f>IF(SpecScores!AJ5="","",(SpecScores!AJ5/SpecScores!$AQ5)*100)</f>
      </c>
      <c r="AK5" s="17">
        <f>IF(SpecScores!AK5="","",(SpecScores!AK5/SpecScores!$AQ5)*100)</f>
        <v>81.94271481942715</v>
      </c>
      <c r="AL5" s="16">
        <f>IF(SpecScores!AL5="","",(SpecScores!AL5/SpecScores!$AQ5)*100)</f>
      </c>
    </row>
    <row r="6" spans="1:38" ht="12.75">
      <c r="A6" s="3" t="s">
        <v>83</v>
      </c>
      <c r="B6" s="2" t="s">
        <v>2</v>
      </c>
      <c r="C6" s="17">
        <f>IF(SpecScores!C6="","",(SpecScores!C6/SpecScores!$AQ6)*100)</f>
      </c>
      <c r="D6" s="16">
        <f>IF(SpecScores!D6="","",(SpecScores!D6/SpecScores!$AQ6)*100)</f>
      </c>
      <c r="E6" s="17">
        <f>IF(SpecScores!E6="","",(SpecScores!E6/SpecScores!$AQ6)*100)</f>
        <v>113.34792122538293</v>
      </c>
      <c r="F6" s="16">
        <f>IF(SpecScores!F6="","",(SpecScores!F6/SpecScores!$AQ6)*100)</f>
      </c>
      <c r="G6" s="17">
        <f>IF(SpecScores!G6="","",(SpecScores!G6/SpecScores!$AQ6)*100)</f>
        <v>91.90371991247264</v>
      </c>
      <c r="H6" s="16">
        <f>IF(SpecScores!H6="","",(SpecScores!H6/SpecScores!$AQ6)*100)</f>
      </c>
      <c r="I6" s="17">
        <f>IF(SpecScores!I6="","",(SpecScores!I6/SpecScores!$AQ6)*100)</f>
        <v>111.81619256017505</v>
      </c>
      <c r="J6" s="16">
        <f>IF(SpecScores!J6="","",(SpecScores!J6/SpecScores!$AQ6)*100)</f>
      </c>
      <c r="K6" s="17">
        <f>IF(SpecScores!K6="","",(SpecScores!K6/SpecScores!$AQ6)*100)</f>
      </c>
      <c r="L6" s="16">
        <f>IF(SpecScores!L6="","",(SpecScores!L6/SpecScores!$AQ6)*100)</f>
        <v>119.47483588621444</v>
      </c>
      <c r="M6" s="17">
        <f>IF(SpecScores!M6="","",(SpecScores!M6/SpecScores!$AQ6)*100)</f>
      </c>
      <c r="N6" s="16">
        <f>IF(SpecScores!N6="","",(SpecScores!N6/SpecScores!$AQ6)*100)</f>
        <v>93.43544857768052</v>
      </c>
      <c r="O6" s="17">
        <f>IF(SpecScores!O6="","",(SpecScores!O6/SpecScores!$AQ6)*100)</f>
        <v>59.73741794310722</v>
      </c>
      <c r="P6" s="16">
        <f>IF(SpecScores!P6="","",(SpecScores!P6/SpecScores!$AQ6)*100)</f>
      </c>
      <c r="Q6" s="17">
        <f>IF(SpecScores!Q6="","",(SpecScores!Q6/SpecScores!$AQ6)*100)</f>
      </c>
      <c r="R6" s="16">
        <f>IF(SpecScores!R6="","",(SpecScores!R6/SpecScores!$AQ6)*100)</f>
        <v>98.03063457330414</v>
      </c>
      <c r="S6" s="17">
        <f>IF(SpecScores!S6="","",(SpecScores!S6/SpecScores!$AQ6)*100)</f>
      </c>
      <c r="T6" s="16">
        <f>IF(SpecScores!T6="","",(SpecScores!T6/SpecScores!$AQ6)*100)</f>
      </c>
      <c r="U6" s="17">
        <f>IF(SpecScores!U6="","",(SpecScores!U6/SpecScores!$AQ6)*100)</f>
      </c>
      <c r="V6" s="16">
        <f>IF(SpecScores!V6="","",(SpecScores!V6/SpecScores!$AQ6)*100)</f>
      </c>
      <c r="W6" s="17">
        <f>IF(SpecScores!W6="","",(SpecScores!W6/SpecScores!$AQ6)*100)</f>
        <v>102.62582056892778</v>
      </c>
      <c r="X6" s="16">
        <f>IF(SpecScores!X6="","",(SpecScores!X6/SpecScores!$AQ6)*100)</f>
      </c>
      <c r="Y6" s="17">
        <f>IF(SpecScores!Y6="","",(SpecScores!Y6/SpecScores!$AQ6)*100)</f>
        <v>88.84026258205688</v>
      </c>
      <c r="Z6" s="16">
        <f>IF(SpecScores!Z6="","",(SpecScores!Z6/SpecScores!$AQ6)*100)</f>
      </c>
      <c r="AA6" s="17">
        <f>IF(SpecScores!AA6="","",(SpecScores!AA6/SpecScores!$AQ6)*100)</f>
      </c>
      <c r="AB6" s="16">
        <f>IF(SpecScores!AB6="","",(SpecScores!AB6/SpecScores!$AQ6)*100)</f>
        <v>107.2210065645514</v>
      </c>
      <c r="AC6" s="17">
        <f>IF(SpecScores!AC6="","",(SpecScores!AC6/SpecScores!$AQ6)*100)</f>
      </c>
      <c r="AD6" s="16">
        <f>IF(SpecScores!AD6="","",(SpecScores!AD6/SpecScores!$AQ6)*100)</f>
        <v>94.9671772428884</v>
      </c>
      <c r="AE6" s="17">
        <f>IF(SpecScores!AE6="","",(SpecScores!AE6/SpecScores!$AQ6)*100)</f>
        <v>98.03063457330414</v>
      </c>
      <c r="AF6" s="16">
        <f>IF(SpecScores!AF6="","",(SpecScores!AF6/SpecScores!$AQ6)*100)</f>
      </c>
      <c r="AG6" s="17">
        <f>IF(SpecScores!AG6="","",(SpecScores!AG6/SpecScores!$AQ6)*100)</f>
        <v>124.07002188183807</v>
      </c>
      <c r="AH6" s="16">
        <f>IF(SpecScores!AH6="","",(SpecScores!AH6/SpecScores!$AQ6)*100)</f>
      </c>
      <c r="AI6" s="17">
        <f>IF(SpecScores!AI6="","",(SpecScores!AI6/SpecScores!$AQ6)*100)</f>
      </c>
      <c r="AJ6" s="16">
        <f>IF(SpecScores!AJ6="","",(SpecScores!AJ6/SpecScores!$AQ6)*100)</f>
        <v>96.49890590809626</v>
      </c>
      <c r="AK6" s="17">
        <f>IF(SpecScores!AK6="","",(SpecScores!AK6/SpecScores!$AQ6)*100)</f>
      </c>
      <c r="AL6" s="16">
        <f>IF(SpecScores!AL6="","",(SpecScores!AL6/SpecScores!$AQ6)*100)</f>
      </c>
    </row>
    <row r="7" spans="1:38" ht="12.75">
      <c r="A7" s="3" t="s">
        <v>84</v>
      </c>
      <c r="B7" s="2" t="s">
        <v>2</v>
      </c>
      <c r="C7" s="17">
        <f>IF(SpecScores!C7="","",(SpecScores!C7/SpecScores!$AQ7)*100)</f>
        <v>110.16393442622949</v>
      </c>
      <c r="D7" s="16">
        <f>IF(SpecScores!D7="","",(SpecScores!D7/SpecScores!$AQ7)*100)</f>
      </c>
      <c r="E7" s="17">
        <f>IF(SpecScores!E7="","",(SpecScores!E7/SpecScores!$AQ7)*100)</f>
      </c>
      <c r="F7" s="16">
        <f>IF(SpecScores!F7="","",(SpecScores!F7/SpecScores!$AQ7)*100)</f>
        <v>119.34426229508195</v>
      </c>
      <c r="G7" s="17">
        <f>IF(SpecScores!G7="","",(SpecScores!G7/SpecScores!$AQ7)*100)</f>
      </c>
      <c r="H7" s="16">
        <f>IF(SpecScores!H7="","",(SpecScores!H7/SpecScores!$AQ7)*100)</f>
        <v>88.7431693989071</v>
      </c>
      <c r="I7" s="17">
        <f>IF(SpecScores!I7="","",(SpecScores!I7/SpecScores!$AQ7)*100)</f>
      </c>
      <c r="J7" s="16">
        <f>IF(SpecScores!J7="","",(SpecScores!J7/SpecScores!$AQ7)*100)</f>
      </c>
      <c r="K7" s="17">
        <f>IF(SpecScores!K7="","",(SpecScores!K7/SpecScores!$AQ7)*100)</f>
        <v>104.04371584699452</v>
      </c>
      <c r="L7" s="16">
        <f>IF(SpecScores!L7="","",(SpecScores!L7/SpecScores!$AQ7)*100)</f>
      </c>
      <c r="M7" s="17">
        <f>IF(SpecScores!M7="","",(SpecScores!M7/SpecScores!$AQ7)*100)</f>
        <v>108.63387978142076</v>
      </c>
      <c r="N7" s="16">
        <f>IF(SpecScores!N7="","",(SpecScores!N7/SpecScores!$AQ7)*100)</f>
      </c>
      <c r="O7" s="17">
        <f>IF(SpecScores!O7="","",(SpecScores!O7/SpecScores!$AQ7)*100)</f>
      </c>
      <c r="P7" s="16">
        <f>IF(SpecScores!P7="","",(SpecScores!P7/SpecScores!$AQ7)*100)</f>
      </c>
      <c r="Q7" s="17">
        <f>IF(SpecScores!Q7="","",(SpecScores!Q7/SpecScores!$AQ7)*100)</f>
        <v>108.63387978142076</v>
      </c>
      <c r="R7" s="16">
        <f>IF(SpecScores!R7="","",(SpecScores!R7/SpecScores!$AQ7)*100)</f>
      </c>
      <c r="S7" s="17">
        <f>IF(SpecScores!S7="","",(SpecScores!S7/SpecScores!$AQ7)*100)</f>
      </c>
      <c r="T7" s="16">
        <f>IF(SpecScores!T7="","",(SpecScores!T7/SpecScores!$AQ7)*100)</f>
        <v>116.28415300546446</v>
      </c>
      <c r="U7" s="17">
        <f>IF(SpecScores!U7="","",(SpecScores!U7/SpecScores!$AQ7)*100)</f>
        <v>96.39344262295081</v>
      </c>
      <c r="V7" s="16">
        <f>IF(SpecScores!V7="","",(SpecScores!V7/SpecScores!$AQ7)*100)</f>
      </c>
      <c r="W7" s="17">
        <f>IF(SpecScores!W7="","",(SpecScores!W7/SpecScores!$AQ7)*100)</f>
        <v>94.86338797814207</v>
      </c>
      <c r="X7" s="16">
        <f>IF(SpecScores!X7="","",(SpecScores!X7/SpecScores!$AQ7)*100)</f>
      </c>
      <c r="Y7" s="17">
        <f>IF(SpecScores!Y7="","",(SpecScores!Y7/SpecScores!$AQ7)*100)</f>
      </c>
      <c r="Z7" s="16">
        <f>IF(SpecScores!Z7="","",(SpecScores!Z7/SpecScores!$AQ7)*100)</f>
        <v>82.62295081967213</v>
      </c>
      <c r="AA7" s="17">
        <f>IF(SpecScores!AA7="","",(SpecScores!AA7/SpecScores!$AQ7)*100)</f>
      </c>
      <c r="AB7" s="16">
        <f>IF(SpecScores!AB7="","",(SpecScores!AB7/SpecScores!$AQ7)*100)</f>
      </c>
      <c r="AC7" s="17">
        <f>IF(SpecScores!AC7="","",(SpecScores!AC7/SpecScores!$AQ7)*100)</f>
      </c>
      <c r="AD7" s="16">
        <f>IF(SpecScores!AD7="","",(SpecScores!AD7/SpecScores!$AQ7)*100)</f>
        <v>102.51366120218579</v>
      </c>
      <c r="AE7" s="17">
        <f>IF(SpecScores!AE7="","",(SpecScores!AE7/SpecScores!$AQ7)*100)</f>
      </c>
      <c r="AF7" s="16">
        <f>IF(SpecScores!AF7="","",(SpecScores!AF7/SpecScores!$AQ7)*100)</f>
        <v>100.98360655737704</v>
      </c>
      <c r="AG7" s="17">
        <f>IF(SpecScores!AG7="","",(SpecScores!AG7/SpecScores!$AQ7)*100)</f>
      </c>
      <c r="AH7" s="16">
        <f>IF(SpecScores!AH7="","",(SpecScores!AH7/SpecScores!$AQ7)*100)</f>
      </c>
      <c r="AI7" s="17">
        <f>IF(SpecScores!AI7="","",(SpecScores!AI7/SpecScores!$AQ7)*100)</f>
        <v>90.27322404371584</v>
      </c>
      <c r="AJ7" s="16">
        <f>IF(SpecScores!AJ7="","",(SpecScores!AJ7/SpecScores!$AQ7)*100)</f>
      </c>
      <c r="AK7" s="17">
        <f>IF(SpecScores!AK7="","",(SpecScores!AK7/SpecScores!$AQ7)*100)</f>
      </c>
      <c r="AL7" s="16">
        <f>IF(SpecScores!AL7="","",(SpecScores!AL7/SpecScores!$AQ7)*100)</f>
        <v>76.50273224043715</v>
      </c>
    </row>
    <row r="8" spans="1:38" ht="12.75">
      <c r="A8" s="3" t="s">
        <v>82</v>
      </c>
      <c r="B8" s="2" t="s">
        <v>2</v>
      </c>
      <c r="C8" s="17">
        <f>IF(SpecScores!C8="","",(SpecScores!C8/SpecScores!$AQ8)*100)</f>
        <v>122.01834862385321</v>
      </c>
      <c r="D8" s="16">
        <f>IF(SpecScores!D8="","",(SpecScores!D8/SpecScores!$AQ8)*100)</f>
      </c>
      <c r="E8" s="17">
        <f>IF(SpecScores!E8="","",(SpecScores!E8/SpecScores!$AQ8)*100)</f>
        <v>102.75229357798166</v>
      </c>
      <c r="F8" s="16">
        <f>IF(SpecScores!F8="","",(SpecScores!F8/SpecScores!$AQ8)*100)</f>
      </c>
      <c r="G8" s="17">
        <f>IF(SpecScores!G8="","",(SpecScores!G8/SpecScores!$AQ8)*100)</f>
      </c>
      <c r="H8" s="16">
        <f>IF(SpecScores!H8="","",(SpecScores!H8/SpecScores!$AQ8)*100)</f>
        <v>94.72477064220183</v>
      </c>
      <c r="I8" s="17">
        <f>IF(SpecScores!I8="","",(SpecScores!I8/SpecScores!$AQ8)*100)</f>
      </c>
      <c r="J8" s="16">
        <f>IF(SpecScores!J8="","",(SpecScores!J8/SpecScores!$AQ8)*100)</f>
        <v>94.72477064220183</v>
      </c>
      <c r="K8" s="17">
        <f>IF(SpecScores!K8="","",(SpecScores!K8/SpecScores!$AQ8)*100)</f>
      </c>
      <c r="L8" s="16">
        <f>IF(SpecScores!L8="","",(SpecScores!L8/SpecScores!$AQ8)*100)</f>
      </c>
      <c r="M8" s="17">
        <f>IF(SpecScores!M8="","",(SpecScores!M8/SpecScores!$AQ8)*100)</f>
      </c>
      <c r="N8" s="16">
        <f>IF(SpecScores!N8="","",(SpecScores!N8/SpecScores!$AQ8)*100)</f>
        <v>85.09174311926606</v>
      </c>
      <c r="O8" s="17">
        <f>IF(SpecScores!O8="","",(SpecScores!O8/SpecScores!$AQ8)*100)</f>
      </c>
      <c r="P8" s="16">
        <f>IF(SpecScores!P8="","",(SpecScores!P8/SpecScores!$AQ8)*100)</f>
        <v>97.93577981651377</v>
      </c>
      <c r="Q8" s="17">
        <f>IF(SpecScores!Q8="","",(SpecScores!Q8/SpecScores!$AQ8)*100)</f>
      </c>
      <c r="R8" s="16">
        <f>IF(SpecScores!R8="","",(SpecScores!R8/SpecScores!$AQ8)*100)</f>
      </c>
      <c r="S8" s="17">
        <f>IF(SpecScores!S8="","",(SpecScores!S8/SpecScores!$AQ8)*100)</f>
      </c>
      <c r="T8" s="16">
        <f>IF(SpecScores!T8="","",(SpecScores!T8/SpecScores!$AQ8)*100)</f>
        <v>130.04587155963304</v>
      </c>
      <c r="U8" s="17">
        <f>IF(SpecScores!U8="","",(SpecScores!U8/SpecScores!$AQ8)*100)</f>
        <v>101.1467889908257</v>
      </c>
      <c r="V8" s="16">
        <f>IF(SpecScores!V8="","",(SpecScores!V8/SpecScores!$AQ8)*100)</f>
      </c>
      <c r="W8" s="17">
        <f>IF(SpecScores!W8="","",(SpecScores!W8/SpecScores!$AQ8)*100)</f>
      </c>
      <c r="X8" s="16">
        <f>IF(SpecScores!X8="","",(SpecScores!X8/SpecScores!$AQ8)*100)</f>
        <v>78.6697247706422</v>
      </c>
      <c r="Y8" s="17">
        <f>IF(SpecScores!Y8="","",(SpecScores!Y8/SpecScores!$AQ8)*100)</f>
        <v>102.75229357798166</v>
      </c>
      <c r="Z8" s="16">
        <f>IF(SpecScores!Z8="","",(SpecScores!Z8/SpecScores!$AQ8)*100)</f>
      </c>
      <c r="AA8" s="17">
        <f>IF(SpecScores!AA8="","",(SpecScores!AA8/SpecScores!$AQ8)*100)</f>
        <v>112.38532110091744</v>
      </c>
      <c r="AB8" s="16">
        <f>IF(SpecScores!AB8="","",(SpecScores!AB8/SpecScores!$AQ8)*100)</f>
      </c>
      <c r="AC8" s="17">
        <f>IF(SpecScores!AC8="","",(SpecScores!AC8/SpecScores!$AQ8)*100)</f>
      </c>
      <c r="AD8" s="16">
        <f>IF(SpecScores!AD8="","",(SpecScores!AD8/SpecScores!$AQ8)*100)</f>
      </c>
      <c r="AE8" s="17">
        <f>IF(SpecScores!AE8="","",(SpecScores!AE8/SpecScores!$AQ8)*100)</f>
      </c>
      <c r="AF8" s="16">
        <f>IF(SpecScores!AF8="","",(SpecScores!AF8/SpecScores!$AQ8)*100)</f>
        <v>99.54128440366972</v>
      </c>
      <c r="AG8" s="17">
        <f>IF(SpecScores!AG8="","",(SpecScores!AG8/SpecScores!$AQ8)*100)</f>
      </c>
      <c r="AH8" s="16">
        <f>IF(SpecScores!AH8="","",(SpecScores!AH8/SpecScores!$AQ8)*100)</f>
        <v>91.5137614678899</v>
      </c>
      <c r="AI8" s="17">
        <f>IF(SpecScores!AI8="","",(SpecScores!AI8/SpecScores!$AQ8)*100)</f>
      </c>
      <c r="AJ8" s="16">
        <f>IF(SpecScores!AJ8="","",(SpecScores!AJ8/SpecScores!$AQ8)*100)</f>
      </c>
      <c r="AK8" s="17">
        <f>IF(SpecScores!AK8="","",(SpecScores!AK8/SpecScores!$AQ8)*100)</f>
        <v>86.69724770642202</v>
      </c>
      <c r="AL8" s="16">
        <f>IF(SpecScores!AL8="","",(SpecScores!AL8/SpecScores!$AQ8)*100)</f>
      </c>
    </row>
    <row r="9" spans="1:38" ht="12.75">
      <c r="A9" s="3" t="s">
        <v>78</v>
      </c>
      <c r="B9" s="2" t="s">
        <v>2</v>
      </c>
      <c r="C9" s="17">
        <f>IF(SpecScores!C9="","",(SpecScores!C9/SpecScores!$AQ9)*100)</f>
      </c>
      <c r="D9" s="16">
        <f>IF(SpecScores!D9="","",(SpecScores!D9/SpecScores!$AQ9)*100)</f>
        <v>107.02836004932182</v>
      </c>
      <c r="E9" s="17">
        <f>IF(SpecScores!E9="","",(SpecScores!E9/SpecScores!$AQ9)*100)</f>
      </c>
      <c r="F9" s="16">
        <f>IF(SpecScores!F9="","",(SpecScores!F9/SpecScores!$AQ9)*100)</f>
        <v>124.29099876695437</v>
      </c>
      <c r="G9" s="17">
        <f>IF(SpecScores!G9="","",(SpecScores!G9/SpecScores!$AQ9)*100)</f>
      </c>
      <c r="H9" s="16">
        <f>IF(SpecScores!H9="","",(SpecScores!H9/SpecScores!$AQ9)*100)</f>
      </c>
      <c r="I9" s="17">
        <f>IF(SpecScores!I9="","",(SpecScores!I9/SpecScores!$AQ9)*100)</f>
      </c>
      <c r="J9" s="16">
        <f>IF(SpecScores!J9="","",(SpecScores!J9/SpecScores!$AQ9)*100)</f>
      </c>
      <c r="K9" s="17">
        <f>IF(SpecScores!K9="","",(SpecScores!K9/SpecScores!$AQ9)*100)</f>
        <v>94.94451294697903</v>
      </c>
      <c r="L9" s="16">
        <f>IF(SpecScores!L9="","",(SpecScores!L9/SpecScores!$AQ9)*100)</f>
      </c>
      <c r="M9" s="17">
        <f>IF(SpecScores!M9="","",(SpecScores!M9/SpecScores!$AQ9)*100)</f>
      </c>
      <c r="N9" s="16">
        <f>IF(SpecScores!N9="","",(SpecScores!N9/SpecScores!$AQ9)*100)</f>
        <v>101.84956843403205</v>
      </c>
      <c r="O9" s="17">
        <f>IF(SpecScores!O9="","",(SpecScores!O9/SpecScores!$AQ9)*100)</f>
      </c>
      <c r="P9" s="16">
        <f>IF(SpecScores!P9="","",(SpecScores!P9/SpecScores!$AQ9)*100)</f>
        <v>96.67077681874228</v>
      </c>
      <c r="Q9" s="17">
        <f>IF(SpecScores!Q9="","",(SpecScores!Q9/SpecScores!$AQ9)*100)</f>
        <v>101.84956843403205</v>
      </c>
      <c r="R9" s="16">
        <f>IF(SpecScores!R9="","",(SpecScores!R9/SpecScores!$AQ9)*100)</f>
      </c>
      <c r="S9" s="17">
        <f>IF(SpecScores!S9="","",(SpecScores!S9/SpecScores!$AQ9)*100)</f>
        <v>117.38594327990135</v>
      </c>
      <c r="T9" s="16">
        <f>IF(SpecScores!T9="","",(SpecScores!T9/SpecScores!$AQ9)*100)</f>
      </c>
      <c r="U9" s="17">
        <f>IF(SpecScores!U9="","",(SpecScores!U9/SpecScores!$AQ9)*100)</f>
      </c>
      <c r="V9" s="16">
        <f>IF(SpecScores!V9="","",(SpecScores!V9/SpecScores!$AQ9)*100)</f>
        <v>79.40813810110974</v>
      </c>
      <c r="W9" s="17">
        <f>IF(SpecScores!W9="","",(SpecScores!W9/SpecScores!$AQ9)*100)</f>
      </c>
      <c r="X9" s="16">
        <f>IF(SpecScores!X9="","",(SpecScores!X9/SpecScores!$AQ9)*100)</f>
        <v>91.49198520345251</v>
      </c>
      <c r="Y9" s="17">
        <f>IF(SpecScores!Y9="","",(SpecScores!Y9/SpecScores!$AQ9)*100)</f>
      </c>
      <c r="Z9" s="16">
        <f>IF(SpecScores!Z9="","",(SpecScores!Z9/SpecScores!$AQ9)*100)</f>
      </c>
      <c r="AA9" s="17">
        <f>IF(SpecScores!AA9="","",(SpecScores!AA9/SpecScores!$AQ9)*100)</f>
      </c>
      <c r="AB9" s="16">
        <f>IF(SpecScores!AB9="","",(SpecScores!AB9/SpecScores!$AQ9)*100)</f>
      </c>
      <c r="AC9" s="17">
        <f>IF(SpecScores!AC9="","",(SpecScores!AC9/SpecScores!$AQ9)*100)</f>
      </c>
      <c r="AD9" s="16">
        <f>IF(SpecScores!AD9="","",(SpecScores!AD9/SpecScores!$AQ9)*100)</f>
        <v>81.134401972873</v>
      </c>
      <c r="AE9" s="17">
        <f>IF(SpecScores!AE9="","",(SpecScores!AE9/SpecScores!$AQ9)*100)</f>
        <v>79.40813810110974</v>
      </c>
      <c r="AF9" s="16">
        <f>IF(SpecScores!AF9="","",(SpecScores!AF9/SpecScores!$AQ9)*100)</f>
      </c>
      <c r="AG9" s="17">
        <f>IF(SpecScores!AG9="","",(SpecScores!AG9/SpecScores!$AQ9)*100)</f>
        <v>120.83847102342786</v>
      </c>
      <c r="AH9" s="16">
        <f>IF(SpecScores!AH9="","",(SpecScores!AH9/SpecScores!$AQ9)*100)</f>
      </c>
      <c r="AI9" s="17">
        <f>IF(SpecScores!AI9="","",(SpecScores!AI9/SpecScores!$AQ9)*100)</f>
      </c>
      <c r="AJ9" s="16">
        <f>IF(SpecScores!AJ9="","",(SpecScores!AJ9/SpecScores!$AQ9)*100)</f>
        <v>82.86066584463624</v>
      </c>
      <c r="AK9" s="17">
        <f>IF(SpecScores!AK9="","",(SpecScores!AK9/SpecScores!$AQ9)*100)</f>
      </c>
      <c r="AL9" s="16">
        <f>IF(SpecScores!AL9="","",(SpecScores!AL9/SpecScores!$AQ9)*100)</f>
        <v>120.83847102342786</v>
      </c>
    </row>
    <row r="10" spans="1:38" ht="12.75">
      <c r="A10" s="3" t="s">
        <v>77</v>
      </c>
      <c r="B10" s="2" t="s">
        <v>2</v>
      </c>
      <c r="C10" s="17">
        <f>IF(SpecScores!C10="","",(SpecScores!C10/SpecScores!$AQ10)*100)</f>
      </c>
      <c r="D10" s="16">
        <f>IF(SpecScores!D10="","",(SpecScores!D10/SpecScores!$AQ10)*100)</f>
        <v>118.12998859749145</v>
      </c>
      <c r="E10" s="17">
        <f>IF(SpecScores!E10="","",(SpecScores!E10/SpecScores!$AQ10)*100)</f>
      </c>
      <c r="F10" s="16">
        <f>IF(SpecScores!F10="","",(SpecScores!F10/SpecScores!$AQ10)*100)</f>
      </c>
      <c r="G10" s="17">
        <f>IF(SpecScores!G10="","",(SpecScores!G10/SpecScores!$AQ10)*100)</f>
        <v>95.78107183580387</v>
      </c>
      <c r="H10" s="16">
        <f>IF(SpecScores!H10="","",(SpecScores!H10/SpecScores!$AQ10)*100)</f>
      </c>
      <c r="I10" s="17">
        <f>IF(SpecScores!I10="","",(SpecScores!I10/SpecScores!$AQ10)*100)</f>
        <v>92.58836944127708</v>
      </c>
      <c r="J10" s="16">
        <f>IF(SpecScores!J10="","",(SpecScores!J10/SpecScores!$AQ10)*100)</f>
      </c>
      <c r="K10" s="17">
        <f>IF(SpecScores!K10="","",(SpecScores!K10/SpecScores!$AQ10)*100)</f>
        <v>102.16647662485747</v>
      </c>
      <c r="L10" s="16">
        <f>IF(SpecScores!L10="","",(SpecScores!L10/SpecScores!$AQ10)*100)</f>
      </c>
      <c r="M10" s="17">
        <f>IF(SpecScores!M10="","",(SpecScores!M10/SpecScores!$AQ10)*100)</f>
      </c>
      <c r="N10" s="16">
        <f>IF(SpecScores!N10="","",(SpecScores!N10/SpecScores!$AQ10)*100)</f>
        <v>68.6431014823261</v>
      </c>
      <c r="O10" s="17">
        <f>IF(SpecScores!O10="","",(SpecScores!O10/SpecScores!$AQ10)*100)</f>
      </c>
      <c r="P10" s="16">
        <f>IF(SpecScores!P10="","",(SpecScores!P10/SpecScores!$AQ10)*100)</f>
        <v>86.20296465222349</v>
      </c>
      <c r="Q10" s="17">
        <f>IF(SpecScores!Q10="","",(SpecScores!Q10/SpecScores!$AQ10)*100)</f>
      </c>
      <c r="R10" s="16">
        <f>IF(SpecScores!R10="","",(SpecScores!R10/SpecScores!$AQ10)*100)</f>
        <v>114.93728620296464</v>
      </c>
      <c r="S10" s="17">
        <f>IF(SpecScores!S10="","",(SpecScores!S10/SpecScores!$AQ10)*100)</f>
      </c>
      <c r="T10" s="16">
        <f>IF(SpecScores!T10="","",(SpecScores!T10/SpecScores!$AQ10)*100)</f>
      </c>
      <c r="U10" s="17">
        <f>IF(SpecScores!U10="","",(SpecScores!U10/SpecScores!$AQ10)*100)</f>
      </c>
      <c r="V10" s="16">
        <f>IF(SpecScores!V10="","",(SpecScores!V10/SpecScores!$AQ10)*100)</f>
        <v>94.18472063854047</v>
      </c>
      <c r="W10" s="17">
        <f>IF(SpecScores!W10="","",(SpecScores!W10/SpecScores!$AQ10)*100)</f>
      </c>
      <c r="X10" s="16">
        <f>IF(SpecScores!X10="","",(SpecScores!X10/SpecScores!$AQ10)*100)</f>
      </c>
      <c r="Y10" s="17">
        <f>IF(SpecScores!Y10="","",(SpecScores!Y10/SpecScores!$AQ10)*100)</f>
      </c>
      <c r="Z10" s="16">
        <f>IF(SpecScores!Z10="","",(SpecScores!Z10/SpecScores!$AQ10)*100)</f>
        <v>105.35917901938426</v>
      </c>
      <c r="AA10" s="17">
        <f>IF(SpecScores!AA10="","",(SpecScores!AA10/SpecScores!$AQ10)*100)</f>
      </c>
      <c r="AB10" s="16">
        <f>IF(SpecScores!AB10="","",(SpecScores!AB10/SpecScores!$AQ10)*100)</f>
        <v>110.14823261117445</v>
      </c>
      <c r="AC10" s="17">
        <f>IF(SpecScores!AC10="","",(SpecScores!AC10/SpecScores!$AQ10)*100)</f>
        <v>108.55188141391106</v>
      </c>
      <c r="AD10" s="16">
        <f>IF(SpecScores!AD10="","",(SpecScores!AD10/SpecScores!$AQ10)*100)</f>
      </c>
      <c r="AE10" s="17">
        <f>IF(SpecScores!AE10="","",(SpecScores!AE10/SpecScores!$AQ10)*100)</f>
      </c>
      <c r="AF10" s="16">
        <f>IF(SpecScores!AF10="","",(SpecScores!AF10/SpecScores!$AQ10)*100)</f>
        <v>113.34093500570124</v>
      </c>
      <c r="AG10" s="17">
        <f>IF(SpecScores!AG10="","",(SpecScores!AG10/SpecScores!$AQ10)*100)</f>
        <v>94.18472063854047</v>
      </c>
      <c r="AH10" s="16">
        <f>IF(SpecScores!AH10="","",(SpecScores!AH10/SpecScores!$AQ10)*100)</f>
      </c>
      <c r="AI10" s="17">
        <f>IF(SpecScores!AI10="","",(SpecScores!AI10/SpecScores!$AQ10)*100)</f>
        <v>95.78107183580387</v>
      </c>
      <c r="AJ10" s="16">
        <f>IF(SpecScores!AJ10="","",(SpecScores!AJ10/SpecScores!$AQ10)*100)</f>
      </c>
      <c r="AK10" s="17">
        <f>IF(SpecScores!AK10="","",(SpecScores!AK10/SpecScores!$AQ10)*100)</f>
      </c>
      <c r="AL10" s="16">
        <f>IF(SpecScores!AL10="","",(SpecScores!AL10/SpecScores!$AQ10)*100)</f>
      </c>
    </row>
    <row r="11" spans="5:38" ht="12.75">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42" ht="12.75">
      <c r="A12" s="3" t="s">
        <v>85</v>
      </c>
      <c r="B12" s="2" t="s">
        <v>3</v>
      </c>
      <c r="C12" s="17">
        <f>IF(SpecScores!C12="","",(SpecScores!C12/SpecScores!$AQ12)*100)</f>
      </c>
      <c r="D12" s="16">
        <f>IF(SpecScores!D12="","",(SpecScores!D12/SpecScores!$AQ12)*100)</f>
        <v>112.6984126984127</v>
      </c>
      <c r="E12" s="17">
        <f>IF(SpecScores!E12="","",(SpecScores!E12/SpecScores!$AQ12)*100)</f>
      </c>
      <c r="F12" s="16">
        <f>IF(SpecScores!F12="","",(SpecScores!F12/SpecScores!$AQ12)*100)</f>
        <v>101.58730158730158</v>
      </c>
      <c r="G12" s="17">
        <f>IF(SpecScores!G12="","",(SpecScores!G12/SpecScores!$AQ12)*100)</f>
        <v>84.12698412698413</v>
      </c>
      <c r="H12" s="16">
        <f>IF(SpecScores!H12="","",(SpecScores!H12/SpecScores!$AQ12)*100)</f>
      </c>
      <c r="I12" s="17">
        <f>IF(SpecScores!I12="","",(SpecScores!I12/SpecScores!$AQ12)*100)</f>
        <v>90.47619047619048</v>
      </c>
      <c r="J12" s="16">
        <f>IF(SpecScores!J12="","",(SpecScores!J12/SpecScores!$AQ12)*100)</f>
      </c>
      <c r="K12" s="17">
        <f>IF(SpecScores!K12="","",(SpecScores!K12/SpecScores!$AQ12)*100)</f>
      </c>
      <c r="L12" s="16">
        <f>IF(SpecScores!L12="","",(SpecScores!L12/SpecScores!$AQ12)*100)</f>
      </c>
      <c r="M12" s="17">
        <f>IF(SpecScores!M12="","",(SpecScores!M12/SpecScores!$AQ12)*100)</f>
        <v>87.3015873015873</v>
      </c>
      <c r="N12" s="16">
        <f>IF(SpecScores!N12="","",(SpecScores!N12/SpecScores!$AQ12)*100)</f>
      </c>
      <c r="O12" s="17">
        <f>IF(SpecScores!O12="","",(SpecScores!O12/SpecScores!$AQ12)*100)</f>
      </c>
      <c r="P12" s="16">
        <f>IF(SpecScores!P12="","",(SpecScores!P12/SpecScores!$AQ12)*100)</f>
        <v>103.17460317460319</v>
      </c>
      <c r="Q12" s="17">
        <f>IF(SpecScores!Q12="","",(SpecScores!Q12/SpecScores!$AQ12)*100)</f>
      </c>
      <c r="R12" s="16">
        <f>IF(SpecScores!R12="","",(SpecScores!R12/SpecScores!$AQ12)*100)</f>
      </c>
      <c r="S12" s="17">
        <f>IF(SpecScores!S12="","",(SpecScores!S12/SpecScores!$AQ12)*100)</f>
      </c>
      <c r="T12" s="16">
        <f>IF(SpecScores!T12="","",(SpecScores!T12/SpecScores!$AQ12)*100)</f>
        <v>134.92063492063494</v>
      </c>
      <c r="U12" s="17">
        <f>IF(SpecScores!U12="","",(SpecScores!U12/SpecScores!$AQ12)*100)</f>
      </c>
      <c r="V12" s="16">
        <f>IF(SpecScores!V12="","",(SpecScores!V12/SpecScores!$AQ12)*100)</f>
        <v>87.3015873015873</v>
      </c>
      <c r="W12" s="17">
        <f>IF(SpecScores!W12="","",(SpecScores!W12/SpecScores!$AQ12)*100)</f>
        <v>77.77777777777779</v>
      </c>
      <c r="X12" s="16">
        <f>IF(SpecScores!X12="","",(SpecScores!X12/SpecScores!$AQ12)*100)</f>
      </c>
      <c r="Y12" s="17">
        <f>IF(SpecScores!Y12="","",(SpecScores!Y12/SpecScores!$AQ12)*100)</f>
      </c>
      <c r="Z12" s="16">
        <f>IF(SpecScores!Z12="","",(SpecScores!Z12/SpecScores!$AQ12)*100)</f>
        <v>95.23809523809523</v>
      </c>
      <c r="AA12" s="17">
        <f>IF(SpecScores!AA12="","",(SpecScores!AA12/SpecScores!$AQ12)*100)</f>
      </c>
      <c r="AB12" s="16">
        <f>IF(SpecScores!AB12="","",(SpecScores!AB12/SpecScores!$AQ12)*100)</f>
        <v>125.39682539682539</v>
      </c>
      <c r="AC12" s="17">
        <f>IF(SpecScores!AC12="","",(SpecScores!AC12/SpecScores!$AQ12)*100)</f>
      </c>
      <c r="AD12" s="16">
        <f>IF(SpecScores!AD12="","",(SpecScores!AD12/SpecScores!$AQ12)*100)</f>
      </c>
      <c r="AE12" s="17">
        <f>IF(SpecScores!AE12="","",(SpecScores!AE12/SpecScores!$AQ12)*100)</f>
        <v>95.23809523809523</v>
      </c>
      <c r="AF12" s="16">
        <f>IF(SpecScores!AF12="","",(SpecScores!AF12/SpecScores!$AQ12)*100)</f>
      </c>
      <c r="AG12" s="17">
        <f>IF(SpecScores!AG12="","",(SpecScores!AG12/SpecScores!$AQ12)*100)</f>
        <v>115.87301587301589</v>
      </c>
      <c r="AH12" s="16">
        <f>IF(SpecScores!AH12="","",(SpecScores!AH12/SpecScores!$AQ12)*100)</f>
      </c>
      <c r="AI12" s="17">
        <f>IF(SpecScores!AI12="","",(SpecScores!AI12/SpecScores!$AQ12)*100)</f>
      </c>
      <c r="AJ12" s="16">
        <f>IF(SpecScores!AJ12="","",(SpecScores!AJ12/SpecScores!$AQ12)*100)</f>
      </c>
      <c r="AK12" s="17">
        <f>IF(SpecScores!AK12="","",(SpecScores!AK12/SpecScores!$AQ12)*100)</f>
        <v>88.88888888888889</v>
      </c>
      <c r="AL12" s="16">
        <f>IF(SpecScores!AL12="","",(SpecScores!AL12/SpecScores!$AQ12)*100)</f>
      </c>
      <c r="AP12" s="9"/>
    </row>
    <row r="13" spans="1:38" ht="12.75">
      <c r="A13" s="3" t="s">
        <v>86</v>
      </c>
      <c r="B13" s="2" t="s">
        <v>3</v>
      </c>
      <c r="C13" s="17">
        <f>IF(SpecScores!C13="","",(SpecScores!C13/SpecScores!$AQ13)*100)</f>
      </c>
      <c r="D13" s="16">
        <f>IF(SpecScores!D13="","",(SpecScores!D13/SpecScores!$AQ13)*100)</f>
        <v>126.32880098887516</v>
      </c>
      <c r="E13" s="17">
        <f>IF(SpecScores!E13="","",(SpecScores!E13/SpecScores!$AQ13)*100)</f>
        <v>119.40667490729295</v>
      </c>
      <c r="F13" s="16">
        <f>IF(SpecScores!F13="","",(SpecScores!F13/SpecScores!$AQ13)*100)</f>
      </c>
      <c r="G13" s="17">
        <f>IF(SpecScores!G13="","",(SpecScores!G13/SpecScores!$AQ13)*100)</f>
        <v>110.7540173053152</v>
      </c>
      <c r="H13" s="16">
        <f>IF(SpecScores!H13="","",(SpecScores!H13/SpecScores!$AQ13)*100)</f>
      </c>
      <c r="I13" s="17">
        <f>IF(SpecScores!I13="","",(SpecScores!I13/SpecScores!$AQ13)*100)</f>
      </c>
      <c r="J13" s="16">
        <f>IF(SpecScores!J13="","",(SpecScores!J13/SpecScores!$AQ13)*100)</f>
      </c>
      <c r="K13" s="17">
        <f>IF(SpecScores!K13="","",(SpecScores!K13/SpecScores!$AQ13)*100)</f>
        <v>100.37082818294189</v>
      </c>
      <c r="L13" s="16">
        <f>IF(SpecScores!L13="","",(SpecScores!L13/SpecScores!$AQ13)*100)</f>
      </c>
      <c r="M13" s="17">
        <f>IF(SpecScores!M13="","",(SpecScores!M13/SpecScores!$AQ13)*100)</f>
      </c>
      <c r="N13" s="16">
        <f>IF(SpecScores!N13="","",(SpecScores!N13/SpecScores!$AQ13)*100)</f>
      </c>
      <c r="O13" s="17">
        <f>IF(SpecScores!O13="","",(SpecScores!O13/SpecScores!$AQ13)*100)</f>
        <v>91.71817058096416</v>
      </c>
      <c r="P13" s="16">
        <f>IF(SpecScores!P13="","",(SpecScores!P13/SpecScores!$AQ13)*100)</f>
      </c>
      <c r="Q13" s="17">
        <f>IF(SpecScores!Q13="","",(SpecScores!Q13/SpecScores!$AQ13)*100)</f>
      </c>
      <c r="R13" s="16">
        <f>IF(SpecScores!R13="","",(SpecScores!R13/SpecScores!$AQ13)*100)</f>
        <v>112.48454882571075</v>
      </c>
      <c r="S13" s="17">
        <f>IF(SpecScores!S13="","",(SpecScores!S13/SpecScores!$AQ13)*100)</f>
      </c>
      <c r="T13" s="16">
        <f>IF(SpecScores!T13="","",(SpecScores!T13/SpecScores!$AQ13)*100)</f>
        <v>112.48454882571075</v>
      </c>
      <c r="U13" s="17">
        <f>IF(SpecScores!U13="","",(SpecScores!U13/SpecScores!$AQ13)*100)</f>
        <v>88.25710754017305</v>
      </c>
      <c r="V13" s="16">
        <f>IF(SpecScores!V13="","",(SpecScores!V13/SpecScores!$AQ13)*100)</f>
      </c>
      <c r="W13" s="17">
        <f>IF(SpecScores!W13="","",(SpecScores!W13/SpecScores!$AQ13)*100)</f>
      </c>
      <c r="X13" s="16">
        <f>IF(SpecScores!X13="","",(SpecScores!X13/SpecScores!$AQ13)*100)</f>
        <v>102.10135970333745</v>
      </c>
      <c r="Y13" s="17">
        <f>IF(SpecScores!Y13="","",(SpecScores!Y13/SpecScores!$AQ13)*100)</f>
      </c>
      <c r="Z13" s="16">
        <f>IF(SpecScores!Z13="","",(SpecScores!Z13/SpecScores!$AQ13)*100)</f>
        <v>57.10754017305315</v>
      </c>
      <c r="AA13" s="17">
        <f>IF(SpecScores!AA13="","",(SpecScores!AA13/SpecScores!$AQ13)*100)</f>
      </c>
      <c r="AB13" s="16">
        <f>IF(SpecScores!AB13="","",(SpecScores!AB13/SpecScores!$AQ13)*100)</f>
      </c>
      <c r="AC13" s="17">
        <f>IF(SpecScores!AC13="","",(SpecScores!AC13/SpecScores!$AQ13)*100)</f>
        <v>84.79604449938195</v>
      </c>
      <c r="AD13" s="16">
        <f>IF(SpecScores!AD13="","",(SpecScores!AD13/SpecScores!$AQ13)*100)</f>
      </c>
      <c r="AE13" s="17">
        <f>IF(SpecScores!AE13="","",(SpecScores!AE13/SpecScores!$AQ13)*100)</f>
      </c>
      <c r="AF13" s="16">
        <f>IF(SpecScores!AF13="","",(SpecScores!AF13/SpecScores!$AQ13)*100)</f>
      </c>
      <c r="AG13" s="17">
        <f>IF(SpecScores!AG13="","",(SpecScores!AG13/SpecScores!$AQ13)*100)</f>
      </c>
      <c r="AH13" s="16">
        <f>IF(SpecScores!AH13="","",(SpecScores!AH13/SpecScores!$AQ13)*100)</f>
        <v>95.17923362175526</v>
      </c>
      <c r="AI13" s="17">
        <f>IF(SpecScores!AI13="","",(SpecScores!AI13/SpecScores!$AQ13)*100)</f>
        <v>95.17923362175526</v>
      </c>
      <c r="AJ13" s="16">
        <f>IF(SpecScores!AJ13="","",(SpecScores!AJ13/SpecScores!$AQ13)*100)</f>
      </c>
      <c r="AK13" s="17">
        <f>IF(SpecScores!AK13="","",(SpecScores!AK13/SpecScores!$AQ13)*100)</f>
        <v>103.831891223733</v>
      </c>
      <c r="AL13" s="16">
        <f>IF(SpecScores!AL13="","",(SpecScores!AL13/SpecScores!$AQ13)*100)</f>
      </c>
    </row>
    <row r="14" spans="1:38" ht="12.75">
      <c r="A14" s="3" t="s">
        <v>88</v>
      </c>
      <c r="B14" s="2" t="s">
        <v>3</v>
      </c>
      <c r="C14" s="17">
        <f>IF(SpecScores!C14="","",(SpecScores!C14/SpecScores!$AQ14)*100)</f>
      </c>
      <c r="D14" s="16">
        <f>IF(SpecScores!D14="","",(SpecScores!D14/SpecScores!$AQ14)*100)</f>
      </c>
      <c r="E14" s="17">
        <f>IF(SpecScores!E14="","",(SpecScores!E14/SpecScores!$AQ14)*100)</f>
      </c>
      <c r="F14" s="16">
        <f>IF(SpecScores!F14="","",(SpecScores!F14/SpecScores!$AQ14)*100)</f>
        <v>103.2258064516129</v>
      </c>
      <c r="G14" s="17">
        <f>IF(SpecScores!G14="","",(SpecScores!G14/SpecScores!$AQ14)*100)</f>
      </c>
      <c r="H14" s="16">
        <f>IF(SpecScores!H14="","",(SpecScores!H14/SpecScores!$AQ14)*100)</f>
      </c>
      <c r="I14" s="17">
        <f>IF(SpecScores!I14="","",(SpecScores!I14/SpecScores!$AQ14)*100)</f>
      </c>
      <c r="J14" s="16">
        <f>IF(SpecScores!J14="","",(SpecScores!J14/SpecScores!$AQ14)*100)</f>
        <v>93.54838709677419</v>
      </c>
      <c r="K14" s="17">
        <f>IF(SpecScores!K14="","",(SpecScores!K14/SpecScores!$AQ14)*100)</f>
        <v>100</v>
      </c>
      <c r="L14" s="16">
        <f>IF(SpecScores!L14="","",(SpecScores!L14/SpecScores!$AQ14)*100)</f>
      </c>
      <c r="M14" s="17">
        <f>IF(SpecScores!M14="","",(SpecScores!M14/SpecScores!$AQ14)*100)</f>
      </c>
      <c r="N14" s="16">
        <f>IF(SpecScores!N14="","",(SpecScores!N14/SpecScores!$AQ14)*100)</f>
        <v>90.32258064516128</v>
      </c>
      <c r="O14" s="17">
        <f>IF(SpecScores!O14="","",(SpecScores!O14/SpecScores!$AQ14)*100)</f>
        <v>98.38709677419355</v>
      </c>
      <c r="P14" s="16">
        <f>IF(SpecScores!P14="","",(SpecScores!P14/SpecScores!$AQ14)*100)</f>
      </c>
      <c r="Q14" s="17">
        <f>IF(SpecScores!Q14="","",(SpecScores!Q14/SpecScores!$AQ14)*100)</f>
      </c>
      <c r="R14" s="16">
        <f>IF(SpecScores!R14="","",(SpecScores!R14/SpecScores!$AQ14)*100)</f>
        <v>103.2258064516129</v>
      </c>
      <c r="S14" s="17">
        <f>IF(SpecScores!S14="","",(SpecScores!S14/SpecScores!$AQ14)*100)</f>
        <v>116.12903225806453</v>
      </c>
      <c r="T14" s="16">
        <f>IF(SpecScores!T14="","",(SpecScores!T14/SpecScores!$AQ14)*100)</f>
      </c>
      <c r="U14" s="17">
        <f>IF(SpecScores!U14="","",(SpecScores!U14/SpecScores!$AQ14)*100)</f>
      </c>
      <c r="V14" s="16">
        <f>IF(SpecScores!V14="","",(SpecScores!V14/SpecScores!$AQ14)*100)</f>
      </c>
      <c r="W14" s="17">
        <f>IF(SpecScores!W14="","",(SpecScores!W14/SpecScores!$AQ14)*100)</f>
        <v>75.80645161290323</v>
      </c>
      <c r="X14" s="16">
        <f>IF(SpecScores!X14="","",(SpecScores!X14/SpecScores!$AQ14)*100)</f>
      </c>
      <c r="Y14" s="17">
        <f>IF(SpecScores!Y14="","",(SpecScores!Y14/SpecScores!$AQ14)*100)</f>
      </c>
      <c r="Z14" s="16">
        <f>IF(SpecScores!Z14="","",(SpecScores!Z14/SpecScores!$AQ14)*100)</f>
      </c>
      <c r="AA14" s="17">
        <f>IF(SpecScores!AA14="","",(SpecScores!AA14/SpecScores!$AQ14)*100)</f>
        <v>125.80645161290323</v>
      </c>
      <c r="AB14" s="16">
        <f>IF(SpecScores!AB14="","",(SpecScores!AB14/SpecScores!$AQ14)*100)</f>
      </c>
      <c r="AC14" s="17">
        <f>IF(SpecScores!AC14="","",(SpecScores!AC14/SpecScores!$AQ14)*100)</f>
        <v>116.12903225806453</v>
      </c>
      <c r="AD14" s="16">
        <f>IF(SpecScores!AD14="","",(SpecScores!AD14/SpecScores!$AQ14)*100)</f>
      </c>
      <c r="AE14" s="17">
        <f>IF(SpecScores!AE14="","",(SpecScores!AE14/SpecScores!$AQ14)*100)</f>
      </c>
      <c r="AF14" s="16">
        <f>IF(SpecScores!AF14="","",(SpecScores!AF14/SpecScores!$AQ14)*100)</f>
        <v>93.54838709677419</v>
      </c>
      <c r="AG14" s="17">
        <f>IF(SpecScores!AG14="","",(SpecScores!AG14/SpecScores!$AQ14)*100)</f>
        <v>103.2258064516129</v>
      </c>
      <c r="AH14" s="16">
        <f>IF(SpecScores!AH14="","",(SpecScores!AH14/SpecScores!$AQ14)*100)</f>
      </c>
      <c r="AI14" s="17">
        <f>IF(SpecScores!AI14="","",(SpecScores!AI14/SpecScores!$AQ14)*100)</f>
      </c>
      <c r="AJ14" s="16">
        <f>IF(SpecScores!AJ14="","",(SpecScores!AJ14/SpecScores!$AQ14)*100)</f>
        <v>74.19354838709677</v>
      </c>
      <c r="AK14" s="17">
        <f>IF(SpecScores!AK14="","",(SpecScores!AK14/SpecScores!$AQ14)*100)</f>
      </c>
      <c r="AL14" s="16">
        <f>IF(SpecScores!AL14="","",(SpecScores!AL14/SpecScores!$AQ14)*100)</f>
        <v>106.4516129032258</v>
      </c>
    </row>
    <row r="15" spans="1:38" ht="12.75">
      <c r="A15" s="3" t="s">
        <v>89</v>
      </c>
      <c r="B15" s="2" t="s">
        <v>3</v>
      </c>
      <c r="C15" s="17">
        <f>IF(SpecScores!C15="","",(SpecScores!C15/SpecScores!$AQ15)*100)</f>
        <v>111.40583554376657</v>
      </c>
      <c r="D15" s="16">
        <f>IF(SpecScores!D15="","",(SpecScores!D15/SpecScores!$AQ15)*100)</f>
      </c>
      <c r="E15" s="17">
        <f>IF(SpecScores!E15="","",(SpecScores!E15/SpecScores!$AQ15)*100)</f>
      </c>
      <c r="F15" s="16">
        <f>IF(SpecScores!F15="","",(SpecScores!F15/SpecScores!$AQ15)*100)</f>
      </c>
      <c r="G15" s="17">
        <f>IF(SpecScores!G15="","",(SpecScores!G15/SpecScores!$AQ15)*100)</f>
        <v>79.84084880636605</v>
      </c>
      <c r="H15" s="16">
        <f>IF(SpecScores!H15="","",(SpecScores!H15/SpecScores!$AQ15)*100)</f>
      </c>
      <c r="I15" s="17">
        <f>IF(SpecScores!I15="","",(SpecScores!I15/SpecScores!$AQ15)*100)</f>
      </c>
      <c r="J15" s="16">
        <f>IF(SpecScores!J15="","",(SpecScores!J15/SpecScores!$AQ15)*100)</f>
        <v>102.12201591511938</v>
      </c>
      <c r="K15" s="17">
        <f>IF(SpecScores!K15="","",(SpecScores!K15/SpecScores!$AQ15)*100)</f>
      </c>
      <c r="L15" s="16">
        <f>IF(SpecScores!L15="","",(SpecScores!L15/SpecScores!$AQ15)*100)</f>
        <v>120.6896551724138</v>
      </c>
      <c r="M15" s="17">
        <f>IF(SpecScores!M15="","",(SpecScores!M15/SpecScores!$AQ15)*100)</f>
      </c>
      <c r="N15" s="16">
        <f>IF(SpecScores!N15="","",(SpecScores!N15/SpecScores!$AQ15)*100)</f>
        <v>103.97877984084883</v>
      </c>
      <c r="O15" s="17">
        <f>IF(SpecScores!O15="","",(SpecScores!O15/SpecScores!$AQ15)*100)</f>
      </c>
      <c r="P15" s="16">
        <f>IF(SpecScores!P15="","",(SpecScores!P15/SpecScores!$AQ15)*100)</f>
        <v>85.41114058355438</v>
      </c>
      <c r="Q15" s="17">
        <f>IF(SpecScores!Q15="","",(SpecScores!Q15/SpecScores!$AQ15)*100)</f>
      </c>
      <c r="R15" s="16">
        <f>IF(SpecScores!R15="","",(SpecScores!R15/SpecScores!$AQ15)*100)</f>
      </c>
      <c r="S15" s="17">
        <f>IF(SpecScores!S15="","",(SpecScores!S15/SpecScores!$AQ15)*100)</f>
        <v>105.83554376657827</v>
      </c>
      <c r="T15" s="16">
        <f>IF(SpecScores!T15="","",(SpecScores!T15/SpecScores!$AQ15)*100)</f>
      </c>
      <c r="U15" s="17">
        <f>IF(SpecScores!U15="","",(SpecScores!U15/SpecScores!$AQ15)*100)</f>
      </c>
      <c r="V15" s="16">
        <f>IF(SpecScores!V15="","",(SpecScores!V15/SpecScores!$AQ15)*100)</f>
        <v>98.40848806366049</v>
      </c>
      <c r="W15" s="17">
        <f>IF(SpecScores!W15="","",(SpecScores!W15/SpecScores!$AQ15)*100)</f>
      </c>
      <c r="X15" s="16">
        <f>IF(SpecScores!X15="","",(SpecScores!X15/SpecScores!$AQ15)*100)</f>
      </c>
      <c r="Y15" s="17">
        <f>IF(SpecScores!Y15="","",(SpecScores!Y15/SpecScores!$AQ15)*100)</f>
        <v>90.98143236074272</v>
      </c>
      <c r="Z15" s="16">
        <f>IF(SpecScores!Z15="","",(SpecScores!Z15/SpecScores!$AQ15)*100)</f>
      </c>
      <c r="AA15" s="17">
        <f>IF(SpecScores!AA15="","",(SpecScores!AA15/SpecScores!$AQ15)*100)</f>
      </c>
      <c r="AB15" s="16">
        <f>IF(SpecScores!AB15="","",(SpecScores!AB15/SpecScores!$AQ15)*100)</f>
        <v>115.11936339522546</v>
      </c>
      <c r="AC15" s="17">
        <f>IF(SpecScores!AC15="","",(SpecScores!AC15/SpecScores!$AQ15)*100)</f>
      </c>
      <c r="AD15" s="16">
        <f>IF(SpecScores!AD15="","",(SpecScores!AD15/SpecScores!$AQ15)*100)</f>
        <v>85.41114058355438</v>
      </c>
      <c r="AE15" s="17">
        <f>IF(SpecScores!AE15="","",(SpecScores!AE15/SpecScores!$AQ15)*100)</f>
        <v>94.6949602122016</v>
      </c>
      <c r="AF15" s="16">
        <f>IF(SpecScores!AF15="","",(SpecScores!AF15/SpecScores!$AQ15)*100)</f>
      </c>
      <c r="AG15" s="17">
        <f>IF(SpecScores!AG15="","",(SpecScores!AG15/SpecScores!$AQ15)*100)</f>
      </c>
      <c r="AH15" s="16">
        <f>IF(SpecScores!AH15="","",(SpecScores!AH15/SpecScores!$AQ15)*100)</f>
        <v>128.11671087533156</v>
      </c>
      <c r="AI15" s="17">
        <f>IF(SpecScores!AI15="","",(SpecScores!AI15/SpecScores!$AQ15)*100)</f>
      </c>
      <c r="AJ15" s="16">
        <f>IF(SpecScores!AJ15="","",(SpecScores!AJ15/SpecScores!$AQ15)*100)</f>
      </c>
      <c r="AK15" s="17">
        <f>IF(SpecScores!AK15="","",(SpecScores!AK15/SpecScores!$AQ15)*100)</f>
      </c>
      <c r="AL15" s="16">
        <f>IF(SpecScores!AL15="","",(SpecScores!AL15/SpecScores!$AQ15)*100)</f>
        <v>77.9840848806366</v>
      </c>
    </row>
    <row r="16" spans="1:38" ht="12.75">
      <c r="A16" s="3" t="s">
        <v>90</v>
      </c>
      <c r="B16" s="2" t="s">
        <v>3</v>
      </c>
      <c r="C16" s="17">
        <f>IF(SpecScores!C16="","",(SpecScores!C16/SpecScores!$AQ16)*100)</f>
        <v>127.96725784447476</v>
      </c>
      <c r="D16" s="16">
        <f>IF(SpecScores!D16="","",(SpecScores!D16/SpecScores!$AQ16)*100)</f>
      </c>
      <c r="E16" s="17">
        <f>IF(SpecScores!E16="","",(SpecScores!E16/SpecScores!$AQ16)*100)</f>
        <v>97.40791268758528</v>
      </c>
      <c r="F16" s="16">
        <f>IF(SpecScores!F16="","",(SpecScores!F16/SpecScores!$AQ16)*100)</f>
      </c>
      <c r="G16" s="17">
        <f>IF(SpecScores!G16="","",(SpecScores!G16/SpecScores!$AQ16)*100)</f>
      </c>
      <c r="H16" s="16">
        <f>IF(SpecScores!H16="","",(SpecScores!H16/SpecScores!$AQ16)*100)</f>
      </c>
      <c r="I16" s="17">
        <f>IF(SpecScores!I16="","",(SpecScores!I16/SpecScores!$AQ16)*100)</f>
        <v>95.49795361527967</v>
      </c>
      <c r="J16" s="16">
        <f>IF(SpecScores!J16="","",(SpecScores!J16/SpecScores!$AQ16)*100)</f>
      </c>
      <c r="K16" s="17">
        <f>IF(SpecScores!K16="","",(SpecScores!K16/SpecScores!$AQ16)*100)</f>
      </c>
      <c r="L16" s="16">
        <f>IF(SpecScores!L16="","",(SpecScores!L16/SpecScores!$AQ16)*100)</f>
        <v>89.7680763983629</v>
      </c>
      <c r="M16" s="17">
        <f>IF(SpecScores!M16="","",(SpecScores!M16/SpecScores!$AQ16)*100)</f>
        <v>85.9481582537517</v>
      </c>
      <c r="N16" s="16">
        <f>IF(SpecScores!N16="","",(SpecScores!N16/SpecScores!$AQ16)*100)</f>
      </c>
      <c r="O16" s="17">
        <f>IF(SpecScores!O16="","",(SpecScores!O16/SpecScores!$AQ16)*100)</f>
      </c>
      <c r="P16" s="16">
        <f>IF(SpecScores!P16="","",(SpecScores!P16/SpecScores!$AQ16)*100)</f>
        <v>74.48840381991815</v>
      </c>
      <c r="Q16" s="17">
        <f>IF(SpecScores!Q16="","",(SpecScores!Q16/SpecScores!$AQ16)*100)</f>
      </c>
      <c r="R16" s="16">
        <f>IF(SpecScores!R16="","",(SpecScores!R16/SpecScores!$AQ16)*100)</f>
        <v>99.31787175989086</v>
      </c>
      <c r="S16" s="17">
        <f>IF(SpecScores!S16="","",(SpecScores!S16/SpecScores!$AQ16)*100)</f>
      </c>
      <c r="T16" s="16">
        <f>IF(SpecScores!T16="","",(SpecScores!T16/SpecScores!$AQ16)*100)</f>
      </c>
      <c r="U16" s="17">
        <f>IF(SpecScores!U16="","",(SpecScores!U16/SpecScores!$AQ16)*100)</f>
      </c>
      <c r="V16" s="16">
        <f>IF(SpecScores!V16="","",(SpecScores!V16/SpecScores!$AQ16)*100)</f>
        <v>103.13778990450204</v>
      </c>
      <c r="W16" s="17">
        <f>IF(SpecScores!W16="","",(SpecScores!W16/SpecScores!$AQ16)*100)</f>
      </c>
      <c r="X16" s="16">
        <f>IF(SpecScores!X16="","",(SpecScores!X16/SpecScores!$AQ16)*100)</f>
        <v>80.21828103683492</v>
      </c>
      <c r="Y16" s="17">
        <f>IF(SpecScores!Y16="","",(SpecScores!Y16/SpecScores!$AQ16)*100)</f>
      </c>
      <c r="Z16" s="16">
        <f>IF(SpecScores!Z16="","",(SpecScores!Z16/SpecScores!$AQ16)*100)</f>
      </c>
      <c r="AA16" s="17">
        <f>IF(SpecScores!AA16="","",(SpecScores!AA16/SpecScores!$AQ16)*100)</f>
      </c>
      <c r="AB16" s="16">
        <f>IF(SpecScores!AB16="","",(SpecScores!AB16/SpecScores!$AQ16)*100)</f>
        <v>116.5075034106412</v>
      </c>
      <c r="AC16" s="17">
        <f>IF(SpecScores!AC16="","",(SpecScores!AC16/SpecScores!$AQ16)*100)</f>
      </c>
      <c r="AD16" s="16">
        <f>IF(SpecScores!AD16="","",(SpecScores!AD16/SpecScores!$AQ16)*100)</f>
        <v>101.22783083219646</v>
      </c>
      <c r="AE16" s="17">
        <f>IF(SpecScores!AE16="","",(SpecScores!AE16/SpecScores!$AQ16)*100)</f>
      </c>
      <c r="AF16" s="16">
        <f>IF(SpecScores!AF16="","",(SpecScores!AF16/SpecScores!$AQ16)*100)</f>
        <v>122.23738062755798</v>
      </c>
      <c r="AG16" s="17">
        <f>IF(SpecScores!AG16="","",(SpecScores!AG16/SpecScores!$AQ16)*100)</f>
        <v>122.23738062755798</v>
      </c>
      <c r="AH16" s="16">
        <f>IF(SpecScores!AH16="","",(SpecScores!AH16/SpecScores!$AQ16)*100)</f>
      </c>
      <c r="AI16" s="17">
        <f>IF(SpecScores!AI16="","",(SpecScores!AI16/SpecScores!$AQ16)*100)</f>
      </c>
      <c r="AJ16" s="16">
        <f>IF(SpecScores!AJ16="","",(SpecScores!AJ16/SpecScores!$AQ16)*100)</f>
        <v>84.03819918144612</v>
      </c>
      <c r="AK16" s="17">
        <f>IF(SpecScores!AK16="","",(SpecScores!AK16/SpecScores!$AQ16)*100)</f>
      </c>
      <c r="AL16" s="16">
        <f>IF(SpecScores!AL16="","",(SpecScores!AL16/SpecScores!$AQ16)*100)</f>
      </c>
    </row>
    <row r="17" spans="1:38" ht="12.75">
      <c r="A17" s="3" t="s">
        <v>91</v>
      </c>
      <c r="B17" s="2" t="s">
        <v>3</v>
      </c>
      <c r="C17" s="17">
        <f>IF(SpecScores!C17="","",(SpecScores!C17/SpecScores!$AQ17)*100)</f>
      </c>
      <c r="D17" s="16">
        <f>IF(SpecScores!D17="","",(SpecScores!D17/SpecScores!$AQ17)*100)</f>
      </c>
      <c r="E17" s="17">
        <f>IF(SpecScores!E17="","",(SpecScores!E17/SpecScores!$AQ17)*100)</f>
      </c>
      <c r="F17" s="16">
        <f>IF(SpecScores!F17="","",(SpecScores!F17/SpecScores!$AQ17)*100)</f>
        <v>114.85943775100402</v>
      </c>
      <c r="G17" s="17">
        <f>IF(SpecScores!G17="","",(SpecScores!G17/SpecScores!$AQ17)*100)</f>
      </c>
      <c r="H17" s="16">
        <f>IF(SpecScores!H17="","",(SpecScores!H17/SpecScores!$AQ17)*100)</f>
        <v>104.41767068273093</v>
      </c>
      <c r="I17" s="17">
        <f>IF(SpecScores!I17="","",(SpecScores!I17/SpecScores!$AQ17)*100)</f>
      </c>
      <c r="J17" s="16">
        <f>IF(SpecScores!J17="","",(SpecScores!J17/SpecScores!$AQ17)*100)</f>
        <v>93.97590361445783</v>
      </c>
      <c r="K17" s="17">
        <f>IF(SpecScores!K17="","",(SpecScores!K17/SpecScores!$AQ17)*100)</f>
      </c>
      <c r="L17" s="16">
        <f>IF(SpecScores!L17="","",(SpecScores!L17/SpecScores!$AQ17)*100)</f>
        <v>97.45649263721553</v>
      </c>
      <c r="M17" s="17">
        <f>IF(SpecScores!M17="","",(SpecScores!M17/SpecScores!$AQ17)*100)</f>
      </c>
      <c r="N17" s="16">
        <f>IF(SpecScores!N17="","",(SpecScores!N17/SpecScores!$AQ17)*100)</f>
        <v>97.45649263721553</v>
      </c>
      <c r="O17" s="17">
        <f>IF(SpecScores!O17="","",(SpecScores!O17/SpecScores!$AQ17)*100)</f>
        <v>92.23560910307899</v>
      </c>
      <c r="P17" s="16">
        <f>IF(SpecScores!P17="","",(SpecScores!P17/SpecScores!$AQ17)*100)</f>
      </c>
      <c r="Q17" s="17">
        <f>IF(SpecScores!Q17="","",(SpecScores!Q17/SpecScores!$AQ17)*100)</f>
        <v>114.85943775100402</v>
      </c>
      <c r="R17" s="16">
        <f>IF(SpecScores!R17="","",(SpecScores!R17/SpecScores!$AQ17)*100)</f>
      </c>
      <c r="S17" s="17">
        <f>IF(SpecScores!S17="","",(SpecScores!S17/SpecScores!$AQ17)*100)</f>
      </c>
      <c r="T17" s="16">
        <f>IF(SpecScores!T17="","",(SpecScores!T17/SpecScores!$AQ17)*100)</f>
      </c>
      <c r="U17" s="17">
        <f>IF(SpecScores!U17="","",(SpecScores!U17/SpecScores!$AQ17)*100)</f>
      </c>
      <c r="V17" s="16">
        <f>IF(SpecScores!V17="","",(SpecScores!V17/SpecScores!$AQ17)*100)</f>
      </c>
      <c r="W17" s="17">
        <f>IF(SpecScores!W17="","",(SpecScores!W17/SpecScores!$AQ17)*100)</f>
      </c>
      <c r="X17" s="16">
        <f>IF(SpecScores!X17="","",(SpecScores!X17/SpecScores!$AQ17)*100)</f>
      </c>
      <c r="Y17" s="17">
        <f>IF(SpecScores!Y17="","",(SpecScores!Y17/SpecScores!$AQ17)*100)</f>
      </c>
      <c r="Z17" s="16">
        <f>IF(SpecScores!Z17="","",(SpecScores!Z17/SpecScores!$AQ17)*100)</f>
        <v>74.8326639892905</v>
      </c>
      <c r="AA17" s="17">
        <f>IF(SpecScores!AA17="","",(SpecScores!AA17/SpecScores!$AQ17)*100)</f>
        <v>83.53413654618474</v>
      </c>
      <c r="AB17" s="16">
        <f>IF(SpecScores!AB17="","",(SpecScores!AB17/SpecScores!$AQ17)*100)</f>
      </c>
      <c r="AC17" s="17">
        <f>IF(SpecScores!AC17="","",(SpecScores!AC17/SpecScores!$AQ17)*100)</f>
      </c>
      <c r="AD17" s="16">
        <f>IF(SpecScores!AD17="","",(SpecScores!AD17/SpecScores!$AQ17)*100)</f>
        <v>113.11914323962517</v>
      </c>
      <c r="AE17" s="17">
        <f>IF(SpecScores!AE17="","",(SpecScores!AE17/SpecScores!$AQ17)*100)</f>
      </c>
      <c r="AF17" s="16">
        <f>IF(SpecScores!AF17="","",(SpecScores!AF17/SpecScores!$AQ17)*100)</f>
        <v>95.71619812583668</v>
      </c>
      <c r="AG17" s="17">
        <f>IF(SpecScores!AG17="","",(SpecScores!AG17/SpecScores!$AQ17)*100)</f>
      </c>
      <c r="AH17" s="16">
        <f>IF(SpecScores!AH17="","",(SpecScores!AH17/SpecScores!$AQ17)*100)</f>
        <v>118.34002677376172</v>
      </c>
      <c r="AI17" s="17">
        <f>IF(SpecScores!AI17="","",(SpecScores!AI17/SpecScores!$AQ17)*100)</f>
      </c>
      <c r="AJ17" s="16">
        <f>IF(SpecScores!AJ17="","",(SpecScores!AJ17/SpecScores!$AQ17)*100)</f>
        <v>99.19678714859438</v>
      </c>
      <c r="AK17" s="17">
        <f>IF(SpecScores!AK17="","",(SpecScores!AK17/SpecScores!$AQ17)*100)</f>
      </c>
      <c r="AL17" s="16">
        <f>IF(SpecScores!AL17="","",(SpecScores!AL17/SpecScores!$AQ17)*100)</f>
      </c>
    </row>
    <row r="18" spans="1:38" ht="12.75">
      <c r="A18" s="65" t="s">
        <v>92</v>
      </c>
      <c r="B18" s="2" t="s">
        <v>3</v>
      </c>
      <c r="C18" s="17">
        <f>IF(SpecScores!C18="","",(SpecScores!C18/SpecScores!$AQ18)*100)</f>
      </c>
      <c r="D18" s="16">
        <f>IF(SpecScores!D18="","",(SpecScores!D18/SpecScores!$AQ18)*100)</f>
        <v>124.35530085959887</v>
      </c>
      <c r="E18" s="17">
        <f>IF(SpecScores!E18="","",(SpecScores!E18/SpecScores!$AQ18)*100)</f>
      </c>
      <c r="F18" s="16">
        <f>IF(SpecScores!F18="","",(SpecScores!F18/SpecScores!$AQ18)*100)</f>
      </c>
      <c r="G18" s="17">
        <f>IF(SpecScores!G18="","",(SpecScores!G18/SpecScores!$AQ18)*100)</f>
      </c>
      <c r="H18" s="16">
        <f>IF(SpecScores!H18="","",(SpecScores!H18/SpecScores!$AQ18)*100)</f>
        <v>102.29226361031519</v>
      </c>
      <c r="I18" s="17">
        <f>IF(SpecScores!I18="","",(SpecScores!I18/SpecScores!$AQ18)*100)</f>
        <v>100.2865329512894</v>
      </c>
      <c r="J18" s="16">
        <f>IF(SpecScores!J18="","",(SpecScores!J18/SpecScores!$AQ18)*100)</f>
      </c>
      <c r="K18" s="17">
        <f>IF(SpecScores!K18="","",(SpecScores!K18/SpecScores!$AQ18)*100)</f>
      </c>
      <c r="L18" s="16">
        <f>IF(SpecScores!L18="","",(SpecScores!L18/SpecScores!$AQ18)*100)</f>
      </c>
      <c r="M18" s="17">
        <f>IF(SpecScores!M18="","",(SpecScores!M18/SpecScores!$AQ18)*100)</f>
        <v>102.29226361031519</v>
      </c>
      <c r="N18" s="16">
        <f>IF(SpecScores!N18="","",(SpecScores!N18/SpecScores!$AQ18)*100)</f>
      </c>
      <c r="O18" s="17">
        <f>IF(SpecScores!O18="","",(SpecScores!O18/SpecScores!$AQ18)*100)</f>
        <v>114.32664756446994</v>
      </c>
      <c r="P18" s="16">
        <f>IF(SpecScores!P18="","",(SpecScores!P18/SpecScores!$AQ18)*100)</f>
      </c>
      <c r="Q18" s="17">
        <f>IF(SpecScores!Q18="","",(SpecScores!Q18/SpecScores!$AQ18)*100)</f>
        <v>96.27507163323783</v>
      </c>
      <c r="R18" s="16">
        <f>IF(SpecScores!R18="","",(SpecScores!R18/SpecScores!$AQ18)*100)</f>
      </c>
      <c r="S18" s="17">
        <f>IF(SpecScores!S18="","",(SpecScores!S18/SpecScores!$AQ18)*100)</f>
        <v>106.30372492836678</v>
      </c>
      <c r="T18" s="16">
        <f>IF(SpecScores!T18="","",(SpecScores!T18/SpecScores!$AQ18)*100)</f>
      </c>
      <c r="U18" s="17">
        <f>IF(SpecScores!U18="","",(SpecScores!U18/SpecScores!$AQ18)*100)</f>
        <v>86.24641833810888</v>
      </c>
      <c r="V18" s="16">
        <f>IF(SpecScores!V18="","",(SpecScores!V18/SpecScores!$AQ18)*100)</f>
      </c>
      <c r="W18" s="17">
        <f>IF(SpecScores!W18="","",(SpecScores!W18/SpecScores!$AQ18)*100)</f>
      </c>
      <c r="X18" s="16">
        <f>IF(SpecScores!X18="","",(SpecScores!X18/SpecScores!$AQ18)*100)</f>
      </c>
      <c r="Y18" s="17">
        <f>IF(SpecScores!Y18="","",(SpecScores!Y18/SpecScores!$AQ18)*100)</f>
        <v>92.26361031518626</v>
      </c>
      <c r="Z18" s="16">
        <f>IF(SpecScores!Z18="","",(SpecScores!Z18/SpecScores!$AQ18)*100)</f>
      </c>
      <c r="AA18" s="17">
        <f>IF(SpecScores!AA18="","",(SpecScores!AA18/SpecScores!$AQ18)*100)</f>
        <v>86.24641833810888</v>
      </c>
      <c r="AB18" s="16">
        <f>IF(SpecScores!AB18="","",(SpecScores!AB18/SpecScores!$AQ18)*100)</f>
      </c>
      <c r="AC18" s="17">
        <f>IF(SpecScores!AC18="","",(SpecScores!AC18/SpecScores!$AQ18)*100)</f>
      </c>
      <c r="AD18" s="16">
        <f>IF(SpecScores!AD18="","",(SpecScores!AD18/SpecScores!$AQ18)*100)</f>
      </c>
      <c r="AE18" s="17">
        <f>IF(SpecScores!AE18="","",(SpecScores!AE18/SpecScores!$AQ18)*100)</f>
        <v>106.30372492836678</v>
      </c>
      <c r="AF18" s="16">
        <f>IF(SpecScores!AF18="","",(SpecScores!AF18/SpecScores!$AQ18)*100)</f>
      </c>
      <c r="AG18" s="17">
        <f>IF(SpecScores!AG18="","",(SpecScores!AG18/SpecScores!$AQ18)*100)</f>
        <v>108.30945558739256</v>
      </c>
      <c r="AH18" s="16">
        <f>IF(SpecScores!AH18="","",(SpecScores!AH18/SpecScores!$AQ18)*100)</f>
      </c>
      <c r="AI18" s="17">
        <f>IF(SpecScores!AI18="","",(SpecScores!AI18/SpecScores!$AQ18)*100)</f>
        <v>108.30945558739256</v>
      </c>
      <c r="AJ18" s="16">
        <f>IF(SpecScores!AJ18="","",(SpecScores!AJ18/SpecScores!$AQ18)*100)</f>
      </c>
      <c r="AK18" s="17">
        <f>IF(SpecScores!AK18="","",(SpecScores!AK18/SpecScores!$AQ18)*100)</f>
      </c>
      <c r="AL18" s="16">
        <f>IF(SpecScores!AL18="","",(SpecScores!AL18/SpecScores!$AQ18)*100)</f>
        <v>66.189111747851</v>
      </c>
    </row>
    <row r="19" spans="1:38" ht="12.75">
      <c r="A19" s="3" t="s">
        <v>87</v>
      </c>
      <c r="B19" s="2" t="s">
        <v>3</v>
      </c>
      <c r="C19" s="17">
        <f>IF(SpecScores!C19="","",(SpecScores!C19/SpecScores!$AQ19)*100)</f>
        <v>115.51204819277108</v>
      </c>
      <c r="D19" s="16">
        <f>IF(SpecScores!D19="","",(SpecScores!D19/SpecScores!$AQ19)*100)</f>
      </c>
      <c r="E19" s="17">
        <f>IF(SpecScores!E19="","",(SpecScores!E19/SpecScores!$AQ19)*100)</f>
        <v>64.60843373493975</v>
      </c>
      <c r="F19" s="16">
        <f>IF(SpecScores!F19="","",(SpecScores!F19/SpecScores!$AQ19)*100)</f>
      </c>
      <c r="G19" s="17">
        <f>IF(SpecScores!G19="","",(SpecScores!G19/SpecScores!$AQ19)*100)</f>
      </c>
      <c r="H19" s="16">
        <f>IF(SpecScores!H19="","",(SpecScores!H19/SpecScores!$AQ19)*100)</f>
        <v>88.1024096385542</v>
      </c>
      <c r="I19" s="17">
        <f>IF(SpecScores!I19="","",(SpecScores!I19/SpecScores!$AQ19)*100)</f>
      </c>
      <c r="J19" s="16">
        <f>IF(SpecScores!J19="","",(SpecScores!J19/SpecScores!$AQ19)*100)</f>
      </c>
      <c r="K19" s="17">
        <f>IF(SpecScores!K19="","",(SpecScores!K19/SpecScores!$AQ19)*100)</f>
        <v>92.01807228915662</v>
      </c>
      <c r="L19" s="16">
        <f>IF(SpecScores!L19="","",(SpecScores!L19/SpecScores!$AQ19)*100)</f>
      </c>
      <c r="M19" s="17">
        <f>IF(SpecScores!M19="","",(SpecScores!M19/SpecScores!$AQ19)*100)</f>
      </c>
      <c r="N19" s="16">
        <f>IF(SpecScores!N19="","",(SpecScores!N19/SpecScores!$AQ19)*100)</f>
      </c>
      <c r="O19" s="17">
        <f>IF(SpecScores!O19="","",(SpecScores!O19/SpecScores!$AQ19)*100)</f>
      </c>
      <c r="P19" s="16">
        <f>IF(SpecScores!P19="","",(SpecScores!P19/SpecScores!$AQ19)*100)</f>
        <v>95.93373493975903</v>
      </c>
      <c r="Q19" s="17">
        <f>IF(SpecScores!Q19="","",(SpecScores!Q19/SpecScores!$AQ19)*100)</f>
        <v>125.30120481927709</v>
      </c>
      <c r="R19" s="16">
        <f>IF(SpecScores!R19="","",(SpecScores!R19/SpecScores!$AQ19)*100)</f>
      </c>
      <c r="S19" s="17">
        <f>IF(SpecScores!S19="","",(SpecScores!S19/SpecScores!$AQ19)*100)</f>
      </c>
      <c r="T19" s="16">
        <f>IF(SpecScores!T19="","",(SpecScores!T19/SpecScores!$AQ19)*100)</f>
        <v>140.96385542168676</v>
      </c>
      <c r="U19" s="17">
        <f>IF(SpecScores!U19="","",(SpecScores!U19/SpecScores!$AQ19)*100)</f>
        <v>92.01807228915662</v>
      </c>
      <c r="V19" s="16">
        <f>IF(SpecScores!V19="","",(SpecScores!V19/SpecScores!$AQ19)*100)</f>
      </c>
      <c r="W19" s="17">
        <f>IF(SpecScores!W19="","",(SpecScores!W19/SpecScores!$AQ19)*100)</f>
      </c>
      <c r="X19" s="16">
        <f>IF(SpecScores!X19="","",(SpecScores!X19/SpecScores!$AQ19)*100)</f>
      </c>
      <c r="Y19" s="17">
        <f>IF(SpecScores!Y19="","",(SpecScores!Y19/SpecScores!$AQ19)*100)</f>
        <v>113.55421686746988</v>
      </c>
      <c r="Z19" s="16">
        <f>IF(SpecScores!Z19="","",(SpecScores!Z19/SpecScores!$AQ19)*100)</f>
      </c>
      <c r="AA19" s="17">
        <f>IF(SpecScores!AA19="","",(SpecScores!AA19/SpecScores!$AQ19)*100)</f>
      </c>
      <c r="AB19" s="16">
        <f>IF(SpecScores!AB19="","",(SpecScores!AB19/SpecScores!$AQ19)*100)</f>
      </c>
      <c r="AC19" s="17">
        <f>IF(SpecScores!AC19="","",(SpecScores!AC19/SpecScores!$AQ19)*100)</f>
        <v>84.18674698795179</v>
      </c>
      <c r="AD19" s="16">
        <f>IF(SpecScores!AD19="","",(SpecScores!AD19/SpecScores!$AQ19)*100)</f>
      </c>
      <c r="AE19" s="17">
        <f>IF(SpecScores!AE19="","",(SpecScores!AE19/SpecScores!$AQ19)*100)</f>
      </c>
      <c r="AF19" s="16">
        <f>IF(SpecScores!AF19="","",(SpecScores!AF19/SpecScores!$AQ19)*100)</f>
      </c>
      <c r="AG19" s="17">
        <f>IF(SpecScores!AG19="","",(SpecScores!AG19/SpecScores!$AQ19)*100)</f>
      </c>
      <c r="AH19" s="16">
        <f>IF(SpecScores!AH19="","",(SpecScores!AH19/SpecScores!$AQ19)*100)</f>
        <v>115.51204819277108</v>
      </c>
      <c r="AI19" s="17">
        <f>IF(SpecScores!AI19="","",(SpecScores!AI19/SpecScores!$AQ19)*100)</f>
        <v>95.93373493975903</v>
      </c>
      <c r="AJ19" s="16">
        <f>IF(SpecScores!AJ19="","",(SpecScores!AJ19/SpecScores!$AQ19)*100)</f>
      </c>
      <c r="AK19" s="17">
        <f>IF(SpecScores!AK19="","",(SpecScores!AK19/SpecScores!$AQ19)*100)</f>
        <v>76.35542168674698</v>
      </c>
      <c r="AL19" s="16">
        <f>IF(SpecScores!AL19="","",(SpecScores!AL19/SpecScores!$AQ19)*100)</f>
      </c>
    </row>
    <row r="20" spans="5:38" ht="12.75">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5:38" ht="12.75">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12.75">
      <c r="A22" s="3" t="s">
        <v>69</v>
      </c>
      <c r="B22" s="2" t="s">
        <v>4</v>
      </c>
      <c r="C22" s="17">
        <f>IF(SpecScores!C22="","",(SpecScores!C22/SpecScores!$AQ22)*100)</f>
      </c>
      <c r="D22" s="16">
        <f>IF(SpecScores!D22="","",(SpecScores!D22/SpecScores!$AQ22)*100)</f>
      </c>
      <c r="E22" s="17">
        <f>IF(SpecScores!E22="","",(SpecScores!E22/SpecScores!$AQ22)*100)</f>
      </c>
      <c r="F22" s="16">
        <f>IF(SpecScores!F22="","",(SpecScores!F22/SpecScores!$AQ22)*100)</f>
      </c>
      <c r="G22" s="17">
        <f>IF(SpecScores!G22="","",(SpecScores!G22/SpecScores!$AQ22)*100)</f>
      </c>
      <c r="H22" s="16">
        <f>IF(SpecScores!H22="","",(SpecScores!H22/SpecScores!$AQ22)*100)</f>
        <v>71.18644067796612</v>
      </c>
      <c r="I22" s="17">
        <f>IF(SpecScores!I22="","",(SpecScores!I22/SpecScores!$AQ22)*100)</f>
        <v>110.01540832049308</v>
      </c>
      <c r="J22" s="16">
        <f>IF(SpecScores!J22="","",(SpecScores!J22/SpecScores!$AQ22)*100)</f>
      </c>
      <c r="K22" s="17">
        <f>IF(SpecScores!K22="","",(SpecScores!K22/SpecScores!$AQ22)*100)</f>
      </c>
      <c r="L22" s="16">
        <f>IF(SpecScores!L22="","",(SpecScores!L22/SpecScores!$AQ22)*100)</f>
        <v>118.64406779661019</v>
      </c>
      <c r="M22" s="17">
        <f>IF(SpecScores!M22="","",(SpecScores!M22/SpecScores!$AQ22)*100)</f>
      </c>
      <c r="N22" s="16">
        <f>IF(SpecScores!N22="","",(SpecScores!N22/SpecScores!$AQ22)*100)</f>
        <v>105.70107858243452</v>
      </c>
      <c r="O22" s="17">
        <f>IF(SpecScores!O22="","",(SpecScores!O22/SpecScores!$AQ22)*100)</f>
        <v>99.22958397534669</v>
      </c>
      <c r="P22" s="16">
        <f>IF(SpecScores!P22="","",(SpecScores!P22/SpecScores!$AQ22)*100)</f>
      </c>
      <c r="Q22" s="17">
        <f>IF(SpecScores!Q22="","",(SpecScores!Q22/SpecScores!$AQ22)*100)</f>
        <v>118.64406779661019</v>
      </c>
      <c r="R22" s="16">
        <f>IF(SpecScores!R22="","",(SpecScores!R22/SpecScores!$AQ22)*100)</f>
      </c>
      <c r="S22" s="17">
        <f>IF(SpecScores!S22="","",(SpecScores!S22/SpecScores!$AQ22)*100)</f>
        <v>127.27272727272727</v>
      </c>
      <c r="T22" s="16">
        <f>IF(SpecScores!T22="","",(SpecScores!T22/SpecScores!$AQ22)*100)</f>
      </c>
      <c r="U22" s="17">
        <f>IF(SpecScores!U22="","",(SpecScores!U22/SpecScores!$AQ22)*100)</f>
      </c>
      <c r="V22" s="16">
        <f>IF(SpecScores!V22="","",(SpecScores!V22/SpecScores!$AQ22)*100)</f>
      </c>
      <c r="W22" s="17">
        <f>IF(SpecScores!W22="","",(SpecScores!W22/SpecScores!$AQ22)*100)</f>
      </c>
      <c r="X22" s="16">
        <f>IF(SpecScores!X22="","",(SpecScores!X22/SpecScores!$AQ22)*100)</f>
      </c>
      <c r="Y22" s="17">
        <f>IF(SpecScores!Y22="","",(SpecScores!Y22/SpecScores!$AQ22)*100)</f>
        <v>81.97226502311248</v>
      </c>
      <c r="Z22" s="16">
        <f>IF(SpecScores!Z22="","",(SpecScores!Z22/SpecScores!$AQ22)*100)</f>
      </c>
      <c r="AA22" s="17">
        <f>IF(SpecScores!AA22="","",(SpecScores!AA22/SpecScores!$AQ22)*100)</f>
      </c>
      <c r="AB22" s="16">
        <f>IF(SpecScores!AB22="","",(SpecScores!AB22/SpecScores!$AQ22)*100)</f>
        <v>127.27272727272727</v>
      </c>
      <c r="AC22" s="17">
        <f>IF(SpecScores!AC22="","",(SpecScores!AC22/SpecScores!$AQ22)*100)</f>
        <v>103.54391371340526</v>
      </c>
      <c r="AD22" s="16">
        <f>IF(SpecScores!AD22="","",(SpecScores!AD22/SpecScores!$AQ22)*100)</f>
      </c>
      <c r="AE22" s="17">
        <f>IF(SpecScores!AE22="","",(SpecScores!AE22/SpecScores!$AQ22)*100)</f>
        <v>94.91525423728814</v>
      </c>
      <c r="AF22" s="16">
        <f>IF(SpecScores!AF22="","",(SpecScores!AF22/SpecScores!$AQ22)*100)</f>
      </c>
      <c r="AG22" s="17">
        <f>IF(SpecScores!AG22="","",(SpecScores!AG22/SpecScores!$AQ22)*100)</f>
      </c>
      <c r="AH22" s="16">
        <f>IF(SpecScores!AH22="","",(SpecScores!AH22/SpecScores!$AQ22)*100)</f>
        <v>92.75808936825887</v>
      </c>
      <c r="AI22" s="17">
        <f>IF(SpecScores!AI22="","",(SpecScores!AI22/SpecScores!$AQ22)*100)</f>
      </c>
      <c r="AJ22" s="16">
        <f>IF(SpecScores!AJ22="","",(SpecScores!AJ22/SpecScores!$AQ22)*100)</f>
        <v>73.34360554699538</v>
      </c>
      <c r="AK22" s="17">
        <f>IF(SpecScores!AK22="","",(SpecScores!AK22/SpecScores!$AQ22)*100)</f>
      </c>
      <c r="AL22" s="16">
        <f>IF(SpecScores!AL22="","",(SpecScores!AL22/SpecScores!$AQ22)*100)</f>
        <v>75.50077041602465</v>
      </c>
    </row>
    <row r="23" spans="1:38" ht="12.75">
      <c r="A23" s="3" t="s">
        <v>70</v>
      </c>
      <c r="B23" s="2" t="s">
        <v>4</v>
      </c>
      <c r="C23" s="17">
        <f>IF(SpecScores!C23="","",(SpecScores!C23/SpecScores!$AQ23)*100)</f>
        <v>127.44565217391303</v>
      </c>
      <c r="D23" s="16">
        <f>IF(SpecScores!D23="","",(SpecScores!D23/SpecScores!$AQ23)*100)</f>
      </c>
      <c r="E23" s="17">
        <f>IF(SpecScores!E23="","",(SpecScores!E23/SpecScores!$AQ23)*100)</f>
      </c>
      <c r="F23" s="16">
        <f>IF(SpecScores!F23="","",(SpecScores!F23/SpecScores!$AQ23)*100)</f>
        <v>93.20652173913044</v>
      </c>
      <c r="G23" s="17">
        <f>IF(SpecScores!G23="","",(SpecScores!G23/SpecScores!$AQ23)*100)</f>
        <v>93.20652173913044</v>
      </c>
      <c r="H23" s="16">
        <f>IF(SpecScores!H23="","",(SpecScores!H23/SpecScores!$AQ23)*100)</f>
      </c>
      <c r="I23" s="17">
        <f>IF(SpecScores!I23="","",(SpecScores!I23/SpecScores!$AQ23)*100)</f>
      </c>
      <c r="J23" s="16">
        <f>IF(SpecScores!J23="","",(SpecScores!J23/SpecScores!$AQ23)*100)</f>
        <v>110.32608695652175</v>
      </c>
      <c r="K23" s="17">
        <f>IF(SpecScores!K23="","",(SpecScores!K23/SpecScores!$AQ23)*100)</f>
      </c>
      <c r="L23" s="16">
        <f>IF(SpecScores!L23="","",(SpecScores!L23/SpecScores!$AQ23)*100)</f>
        <v>136.95652173913044</v>
      </c>
      <c r="M23" s="17">
        <f>IF(SpecScores!M23="","",(SpecScores!M23/SpecScores!$AQ23)*100)</f>
      </c>
      <c r="N23" s="16">
        <f>IF(SpecScores!N23="","",(SpecScores!N23/SpecScores!$AQ23)*100)</f>
      </c>
      <c r="O23" s="17">
        <f>IF(SpecScores!O23="","",(SpecScores!O23/SpecScores!$AQ23)*100)</f>
      </c>
      <c r="P23" s="16">
        <f>IF(SpecScores!P23="","",(SpecScores!P23/SpecScores!$AQ23)*100)</f>
        <v>100.81521739130434</v>
      </c>
      <c r="Q23" s="17">
        <f>IF(SpecScores!Q23="","",(SpecScores!Q23/SpecScores!$AQ23)*100)</f>
      </c>
      <c r="R23" s="16">
        <f>IF(SpecScores!R23="","",(SpecScores!R23/SpecScores!$AQ23)*100)</f>
      </c>
      <c r="S23" s="17">
        <f>IF(SpecScores!S23="","",(SpecScores!S23/SpecScores!$AQ23)*100)</f>
      </c>
      <c r="T23" s="16">
        <f>IF(SpecScores!T23="","",(SpecScores!T23/SpecScores!$AQ23)*100)</f>
        <v>121.73913043478262</v>
      </c>
      <c r="U23" s="17">
        <f>IF(SpecScores!U23="","",(SpecScores!U23/SpecScores!$AQ23)*100)</f>
      </c>
      <c r="V23" s="16">
        <f>IF(SpecScores!V23="","",(SpecScores!V23/SpecScores!$AQ23)*100)</f>
        <v>97.01086956521739</v>
      </c>
      <c r="W23" s="17">
        <f>IF(SpecScores!W23="","",(SpecScores!W23/SpecScores!$AQ23)*100)</f>
      </c>
      <c r="X23" s="16">
        <f>IF(SpecScores!X23="","",(SpecScores!X23/SpecScores!$AQ23)*100)</f>
        <v>72.28260869565217</v>
      </c>
      <c r="Y23" s="17">
        <f>IF(SpecScores!Y23="","",(SpecScores!Y23/SpecScores!$AQ23)*100)</f>
      </c>
      <c r="Z23" s="16">
        <f>IF(SpecScores!Z23="","",(SpecScores!Z23/SpecScores!$AQ23)*100)</f>
        <v>81.79347826086956</v>
      </c>
      <c r="AA23" s="17">
        <f>IF(SpecScores!AA23="","",(SpecScores!AA23/SpecScores!$AQ23)*100)</f>
        <v>121.73913043478262</v>
      </c>
      <c r="AB23" s="16">
        <f>IF(SpecScores!AB23="","",(SpecScores!AB23/SpecScores!$AQ23)*100)</f>
      </c>
      <c r="AC23" s="17">
        <f>IF(SpecScores!AC23="","",(SpecScores!AC23/SpecScores!$AQ23)*100)</f>
      </c>
      <c r="AD23" s="16">
        <f>IF(SpecScores!AD23="","",(SpecScores!AD23/SpecScores!$AQ23)*100)</f>
        <v>60.86956521739131</v>
      </c>
      <c r="AE23" s="17">
        <f>IF(SpecScores!AE23="","",(SpecScores!AE23/SpecScores!$AQ23)*100)</f>
      </c>
      <c r="AF23" s="16">
        <f>IF(SpecScores!AF23="","",(SpecScores!AF23/SpecScores!$AQ23)*100)</f>
      </c>
      <c r="AG23" s="17">
        <f>IF(SpecScores!AG23="","",(SpecScores!AG23/SpecScores!$AQ23)*100)</f>
      </c>
      <c r="AH23" s="16">
        <f>IF(SpecScores!AH23="","",(SpecScores!AH23/SpecScores!$AQ23)*100)</f>
        <v>98.91304347826087</v>
      </c>
      <c r="AI23" s="17">
        <f>IF(SpecScores!AI23="","",(SpecScores!AI23/SpecScores!$AQ23)*100)</f>
      </c>
      <c r="AJ23" s="16">
        <f>IF(SpecScores!AJ23="","",(SpecScores!AJ23/SpecScores!$AQ23)*100)</f>
      </c>
      <c r="AK23" s="17">
        <f>IF(SpecScores!AK23="","",(SpecScores!AK23/SpecScores!$AQ23)*100)</f>
        <v>83.69565217391305</v>
      </c>
      <c r="AL23" s="16">
        <f>IF(SpecScores!AL23="","",(SpecScores!AL23/SpecScores!$AQ23)*100)</f>
      </c>
    </row>
    <row r="24" spans="1:38" ht="12.75">
      <c r="A24" s="3" t="s">
        <v>71</v>
      </c>
      <c r="B24" s="2" t="s">
        <v>4</v>
      </c>
      <c r="C24" s="17">
        <f>IF(SpecScores!C24="","",(SpecScores!C24/SpecScores!$AQ24)*100)</f>
      </c>
      <c r="D24" s="16">
        <f>IF(SpecScores!D24="","",(SpecScores!D24/SpecScores!$AQ24)*100)</f>
        <v>137.07482993197277</v>
      </c>
      <c r="E24" s="17">
        <f>IF(SpecScores!E24="","",(SpecScores!E24/SpecScores!$AQ24)*100)</f>
        <v>97.27891156462584</v>
      </c>
      <c r="F24" s="16">
        <f>IF(SpecScores!F24="","",(SpecScores!F24/SpecScores!$AQ24)*100)</f>
      </c>
      <c r="G24" s="17">
        <f>IF(SpecScores!G24="","",(SpecScores!G24/SpecScores!$AQ24)*100)</f>
        <v>81.80272108843538</v>
      </c>
      <c r="H24" s="16">
        <f>IF(SpecScores!H24="","",(SpecScores!H24/SpecScores!$AQ24)*100)</f>
      </c>
      <c r="I24" s="17">
        <f>IF(SpecScores!I24="","",(SpecScores!I24/SpecScores!$AQ24)*100)</f>
      </c>
      <c r="J24" s="16">
        <f>IF(SpecScores!J24="","",(SpecScores!J24/SpecScores!$AQ24)*100)</f>
      </c>
      <c r="K24" s="17">
        <f>IF(SpecScores!K24="","",(SpecScores!K24/SpecScores!$AQ24)*100)</f>
      </c>
      <c r="L24" s="16">
        <f>IF(SpecScores!L24="","",(SpecScores!L24/SpecScores!$AQ24)*100)</f>
      </c>
      <c r="M24" s="17">
        <f>IF(SpecScores!M24="","",(SpecScores!M24/SpecScores!$AQ24)*100)</f>
        <v>108.33333333333333</v>
      </c>
      <c r="N24" s="16">
        <f>IF(SpecScores!N24="","",(SpecScores!N24/SpecScores!$AQ24)*100)</f>
      </c>
      <c r="O24" s="17">
        <f>IF(SpecScores!O24="","",(SpecScores!O24/SpecScores!$AQ24)*100)</f>
      </c>
      <c r="P24" s="16">
        <f>IF(SpecScores!P24="","",(SpecScores!P24/SpecScores!$AQ24)*100)</f>
        <v>101.70068027210884</v>
      </c>
      <c r="Q24" s="17">
        <f>IF(SpecScores!Q24="","",(SpecScores!Q24/SpecScores!$AQ24)*100)</f>
        <v>97.27891156462584</v>
      </c>
      <c r="R24" s="16">
        <f>IF(SpecScores!R24="","",(SpecScores!R24/SpecScores!$AQ24)*100)</f>
      </c>
      <c r="S24" s="17">
        <f>IF(SpecScores!S24="","",(SpecScores!S24/SpecScores!$AQ24)*100)</f>
      </c>
      <c r="T24" s="16">
        <f>IF(SpecScores!T24="","",(SpecScores!T24/SpecScores!$AQ24)*100)</f>
        <v>132.6530612244898</v>
      </c>
      <c r="U24" s="17">
        <f>IF(SpecScores!U24="","",(SpecScores!U24/SpecScores!$AQ24)*100)</f>
        <v>90.64625850340136</v>
      </c>
      <c r="V24" s="16">
        <f>IF(SpecScores!V24="","",(SpecScores!V24/SpecScores!$AQ24)*100)</f>
      </c>
      <c r="W24" s="17">
        <f>IF(SpecScores!W24="","",(SpecScores!W24/SpecScores!$AQ24)*100)</f>
      </c>
      <c r="X24" s="16">
        <f>IF(SpecScores!X24="","",(SpecScores!X24/SpecScores!$AQ24)*100)</f>
      </c>
      <c r="Y24" s="17">
        <f>IF(SpecScores!Y24="","",(SpecScores!Y24/SpecScores!$AQ24)*100)</f>
        <v>103.91156462585033</v>
      </c>
      <c r="Z24" s="16">
        <f>IF(SpecScores!Z24="","",(SpecScores!Z24/SpecScores!$AQ24)*100)</f>
      </c>
      <c r="AA24" s="17">
        <f>IF(SpecScores!AA24="","",(SpecScores!AA24/SpecScores!$AQ24)*100)</f>
      </c>
      <c r="AB24" s="16">
        <f>IF(SpecScores!AB24="","",(SpecScores!AB24/SpecScores!$AQ24)*100)</f>
      </c>
      <c r="AC24" s="17">
        <f>IF(SpecScores!AC24="","",(SpecScores!AC24/SpecScores!$AQ24)*100)</f>
      </c>
      <c r="AD24" s="16">
        <f>IF(SpecScores!AD24="","",(SpecScores!AD24/SpecScores!$AQ24)*100)</f>
      </c>
      <c r="AE24" s="17">
        <f>IF(SpecScores!AE24="","",(SpecScores!AE24/SpecScores!$AQ24)*100)</f>
        <v>70.74829931972789</v>
      </c>
      <c r="AF24" s="16">
        <f>IF(SpecScores!AF24="","",(SpecScores!AF24/SpecScores!$AQ24)*100)</f>
      </c>
      <c r="AG24" s="17">
        <f>IF(SpecScores!AG24="","",(SpecScores!AG24/SpecScores!$AQ24)*100)</f>
        <v>90.64625850340136</v>
      </c>
      <c r="AH24" s="16">
        <f>IF(SpecScores!AH24="","",(SpecScores!AH24/SpecScores!$AQ24)*100)</f>
      </c>
      <c r="AI24" s="17">
        <f>IF(SpecScores!AI24="","",(SpecScores!AI24/SpecScores!$AQ24)*100)</f>
        <v>79.59183673469387</v>
      </c>
      <c r="AJ24" s="16">
        <f>IF(SpecScores!AJ24="","",(SpecScores!AJ24/SpecScores!$AQ24)*100)</f>
      </c>
      <c r="AK24" s="17">
        <f>IF(SpecScores!AK24="","",(SpecScores!AK24/SpecScores!$AQ24)*100)</f>
        <v>108.33333333333333</v>
      </c>
      <c r="AL24" s="16">
        <f>IF(SpecScores!AL24="","",(SpecScores!AL24/SpecScores!$AQ24)*100)</f>
      </c>
    </row>
    <row r="25" spans="1:38" ht="12.75">
      <c r="A25" s="3" t="s">
        <v>72</v>
      </c>
      <c r="B25" s="2" t="s">
        <v>4</v>
      </c>
      <c r="C25" s="17">
        <f>IF(SpecScores!C25="","",(SpecScores!C25/SpecScores!$AQ25)*100)</f>
      </c>
      <c r="D25" s="16">
        <f>IF(SpecScores!D25="","",(SpecScores!D25/SpecScores!$AQ25)*100)</f>
        <v>113.13131313131312</v>
      </c>
      <c r="E25" s="17">
        <f>IF(SpecScores!E25="","",(SpecScores!E25/SpecScores!$AQ25)*100)</f>
      </c>
      <c r="F25" s="16">
        <f>IF(SpecScores!F25="","",(SpecScores!F25/SpecScores!$AQ25)*100)</f>
        <v>90.9090909090909</v>
      </c>
      <c r="G25" s="17">
        <f>IF(SpecScores!G25="","",(SpecScores!G25/SpecScores!$AQ25)*100)</f>
      </c>
      <c r="H25" s="16">
        <f>IF(SpecScores!H25="","",(SpecScores!H25/SpecScores!$AQ25)*100)</f>
        <v>92.92929292929293</v>
      </c>
      <c r="I25" s="17">
        <f>IF(SpecScores!I25="","",(SpecScores!I25/SpecScores!$AQ25)*100)</f>
      </c>
      <c r="J25" s="16">
        <f>IF(SpecScores!J25="","",(SpecScores!J25/SpecScores!$AQ25)*100)</f>
        <v>117.17171717171718</v>
      </c>
      <c r="K25" s="17">
        <f>IF(SpecScores!K25="","",(SpecScores!K25/SpecScores!$AQ25)*100)</f>
        <v>111.11111111111111</v>
      </c>
      <c r="L25" s="16">
        <f>IF(SpecScores!L25="","",(SpecScores!L25/SpecScores!$AQ25)*100)</f>
      </c>
      <c r="M25" s="17">
        <f>IF(SpecScores!M25="","",(SpecScores!M25/SpecScores!$AQ25)*100)</f>
      </c>
      <c r="N25" s="16">
        <f>IF(SpecScores!N25="","",(SpecScores!N25/SpecScores!$AQ25)*100)</f>
      </c>
      <c r="O25" s="17">
        <f>IF(SpecScores!O25="","",(SpecScores!O25/SpecScores!$AQ25)*100)</f>
      </c>
      <c r="P25" s="16">
        <f>IF(SpecScores!P25="","",(SpecScores!P25/SpecScores!$AQ25)*100)</f>
        <v>86.86868686868688</v>
      </c>
      <c r="Q25" s="17">
        <f>IF(SpecScores!Q25="","",(SpecScores!Q25/SpecScores!$AQ25)*100)</f>
      </c>
      <c r="R25" s="16">
        <f>IF(SpecScores!R25="","",(SpecScores!R25/SpecScores!$AQ25)*100)</f>
      </c>
      <c r="S25" s="17">
        <f>IF(SpecScores!S25="","",(SpecScores!S25/SpecScores!$AQ25)*100)</f>
      </c>
      <c r="T25" s="16">
        <f>IF(SpecScores!T25="","",(SpecScores!T25/SpecScores!$AQ25)*100)</f>
        <v>117.17171717171718</v>
      </c>
      <c r="U25" s="17">
        <f>IF(SpecScores!U25="","",(SpecScores!U25/SpecScores!$AQ25)*100)</f>
        <v>86.86868686868688</v>
      </c>
      <c r="V25" s="16">
        <f>IF(SpecScores!V25="","",(SpecScores!V25/SpecScores!$AQ25)*100)</f>
      </c>
      <c r="W25" s="17">
        <f>IF(SpecScores!W25="","",(SpecScores!W25/SpecScores!$AQ25)*100)</f>
      </c>
      <c r="X25" s="16">
        <f>IF(SpecScores!X25="","",(SpecScores!X25/SpecScores!$AQ25)*100)</f>
        <v>76.76767676767676</v>
      </c>
      <c r="Y25" s="17">
        <f>IF(SpecScores!Y25="","",(SpecScores!Y25/SpecScores!$AQ25)*100)</f>
      </c>
      <c r="Z25" s="16">
        <f>IF(SpecScores!Z25="","",(SpecScores!Z25/SpecScores!$AQ25)*100)</f>
        <v>98.98989898989899</v>
      </c>
      <c r="AA25" s="17">
        <f>IF(SpecScores!AA25="","",(SpecScores!AA25/SpecScores!$AQ25)*100)</f>
        <v>88.88888888888889</v>
      </c>
      <c r="AB25" s="16">
        <f>IF(SpecScores!AB25="","",(SpecScores!AB25/SpecScores!$AQ25)*100)</f>
      </c>
      <c r="AC25" s="17">
        <f>IF(SpecScores!AC25="","",(SpecScores!AC25/SpecScores!$AQ25)*100)</f>
        <v>86.86868686868688</v>
      </c>
      <c r="AD25" s="16">
        <f>IF(SpecScores!AD25="","",(SpecScores!AD25/SpecScores!$AQ25)*100)</f>
      </c>
      <c r="AE25" s="17">
        <f>IF(SpecScores!AE25="","",(SpecScores!AE25/SpecScores!$AQ25)*100)</f>
      </c>
      <c r="AF25" s="16">
        <f>IF(SpecScores!AF25="","",(SpecScores!AF25/SpecScores!$AQ25)*100)</f>
      </c>
      <c r="AG25" s="17">
        <f>IF(SpecScores!AG25="","",(SpecScores!AG25/SpecScores!$AQ25)*100)</f>
        <v>143.43434343434342</v>
      </c>
      <c r="AH25" s="16">
        <f>IF(SpecScores!AH25="","",(SpecScores!AH25/SpecScores!$AQ25)*100)</f>
      </c>
      <c r="AI25" s="17">
        <f>IF(SpecScores!AI25="","",(SpecScores!AI25/SpecScores!$AQ25)*100)</f>
      </c>
      <c r="AJ25" s="16">
        <f>IF(SpecScores!AJ25="","",(SpecScores!AJ25/SpecScores!$AQ25)*100)</f>
      </c>
      <c r="AK25" s="17">
        <f>IF(SpecScores!AK25="","",(SpecScores!AK25/SpecScores!$AQ25)*100)</f>
        <v>88.88888888888889</v>
      </c>
      <c r="AL25" s="16">
        <f>IF(SpecScores!AL25="","",(SpecScores!AL25/SpecScores!$AQ25)*100)</f>
      </c>
    </row>
    <row r="26" spans="1:38" ht="12.75">
      <c r="A26" s="3" t="s">
        <v>73</v>
      </c>
      <c r="B26" s="2" t="s">
        <v>4</v>
      </c>
      <c r="C26" s="17">
        <f>IF(SpecScores!C26="","",(SpecScores!C26/SpecScores!$AQ26)*100)</f>
        <v>101.05263157894737</v>
      </c>
      <c r="D26" s="16">
        <f>IF(SpecScores!D26="","",(SpecScores!D26/SpecScores!$AQ26)*100)</f>
      </c>
      <c r="E26" s="17">
        <f>IF(SpecScores!E26="","",(SpecScores!E26/SpecScores!$AQ26)*100)</f>
        <v>92.63157894736842</v>
      </c>
      <c r="F26" s="16">
        <f>IF(SpecScores!F26="","",(SpecScores!F26/SpecScores!$AQ26)*100)</f>
      </c>
      <c r="G26" s="17">
        <f>IF(SpecScores!G26="","",(SpecScores!G26/SpecScores!$AQ26)*100)</f>
      </c>
      <c r="H26" s="16">
        <f>IF(SpecScores!H26="","",(SpecScores!H26/SpecScores!$AQ26)*100)</f>
        <v>88.42105263157895</v>
      </c>
      <c r="I26" s="17">
        <f>IF(SpecScores!I26="","",(SpecScores!I26/SpecScores!$AQ26)*100)</f>
        <v>82.10526315789474</v>
      </c>
      <c r="J26" s="16">
        <f>IF(SpecScores!J26="","",(SpecScores!J26/SpecScores!$AQ26)*100)</f>
      </c>
      <c r="K26" s="17">
        <f>IF(SpecScores!K26="","",(SpecScores!K26/SpecScores!$AQ26)*100)</f>
        <v>101.05263157894737</v>
      </c>
      <c r="L26" s="16">
        <f>IF(SpecScores!L26="","",(SpecScores!L26/SpecScores!$AQ26)*100)</f>
      </c>
      <c r="M26" s="17">
        <f>IF(SpecScores!M26="","",(SpecScores!M26/SpecScores!$AQ26)*100)</f>
      </c>
      <c r="N26" s="16">
        <f>IF(SpecScores!N26="","",(SpecScores!N26/SpecScores!$AQ26)*100)</f>
        <v>103.15789473684211</v>
      </c>
      <c r="O26" s="17">
        <f>IF(SpecScores!O26="","",(SpecScores!O26/SpecScores!$AQ26)*100)</f>
      </c>
      <c r="P26" s="16">
        <f>IF(SpecScores!P26="","",(SpecScores!P26/SpecScores!$AQ26)*100)</f>
      </c>
      <c r="Q26" s="17">
        <f>IF(SpecScores!Q26="","",(SpecScores!Q26/SpecScores!$AQ26)*100)</f>
      </c>
      <c r="R26" s="16">
        <f>IF(SpecScores!R26="","",(SpecScores!R26/SpecScores!$AQ26)*100)</f>
        <v>134.73684210526315</v>
      </c>
      <c r="S26" s="17">
        <f>IF(SpecScores!S26="","",(SpecScores!S26/SpecScores!$AQ26)*100)</f>
      </c>
      <c r="T26" s="16">
        <f>IF(SpecScores!T26="","",(SpecScores!T26/SpecScores!$AQ26)*100)</f>
      </c>
      <c r="U26" s="17">
        <f>IF(SpecScores!U26="","",(SpecScores!U26/SpecScores!$AQ26)*100)</f>
        <v>94.73684210526315</v>
      </c>
      <c r="V26" s="16">
        <f>IF(SpecScores!V26="","",(SpecScores!V26/SpecScores!$AQ26)*100)</f>
      </c>
      <c r="W26" s="17">
        <f>IF(SpecScores!W26="","",(SpecScores!W26/SpecScores!$AQ26)*100)</f>
        <v>94.73684210526315</v>
      </c>
      <c r="X26" s="16">
        <f>IF(SpecScores!X26="","",(SpecScores!X26/SpecScores!$AQ26)*100)</f>
      </c>
      <c r="Y26" s="17">
        <f>IF(SpecScores!Y26="","",(SpecScores!Y26/SpecScores!$AQ26)*100)</f>
      </c>
      <c r="Z26" s="16">
        <f>IF(SpecScores!Z26="","",(SpecScores!Z26/SpecScores!$AQ26)*100)</f>
        <v>90.52631578947368</v>
      </c>
      <c r="AA26" s="17">
        <f>IF(SpecScores!AA26="","",(SpecScores!AA26/SpecScores!$AQ26)*100)</f>
      </c>
      <c r="AB26" s="16">
        <f>IF(SpecScores!AB26="","",(SpecScores!AB26/SpecScores!$AQ26)*100)</f>
        <v>115.78947368421053</v>
      </c>
      <c r="AC26" s="17">
        <f>IF(SpecScores!AC26="","",(SpecScores!AC26/SpecScores!$AQ26)*100)</f>
      </c>
      <c r="AD26" s="16">
        <f>IF(SpecScores!AD26="","",(SpecScores!AD26/SpecScores!$AQ26)*100)</f>
        <v>90.52631578947368</v>
      </c>
      <c r="AE26" s="17">
        <f>IF(SpecScores!AE26="","",(SpecScores!AE26/SpecScores!$AQ26)*100)</f>
      </c>
      <c r="AF26" s="16">
        <f>IF(SpecScores!AF26="","",(SpecScores!AF26/SpecScores!$AQ26)*100)</f>
        <v>122.10526315789474</v>
      </c>
      <c r="AG26" s="17">
        <f>IF(SpecScores!AG26="","",(SpecScores!AG26/SpecScores!$AQ26)*100)</f>
      </c>
      <c r="AH26" s="16">
        <f>IF(SpecScores!AH26="","",(SpecScores!AH26/SpecScores!$AQ26)*100)</f>
      </c>
      <c r="AI26" s="17">
        <f>IF(SpecScores!AI26="","",(SpecScores!AI26/SpecScores!$AQ26)*100)</f>
        <v>88.42105263157895</v>
      </c>
      <c r="AJ26" s="16">
        <f>IF(SpecScores!AJ26="","",(SpecScores!AJ26/SpecScores!$AQ26)*100)</f>
      </c>
      <c r="AK26" s="17">
        <f>IF(SpecScores!AK26="","",(SpecScores!AK26/SpecScores!$AQ26)*100)</f>
      </c>
      <c r="AL26" s="16">
        <f>IF(SpecScores!AL26="","",(SpecScores!AL26/SpecScores!$AQ26)*100)</f>
      </c>
    </row>
    <row r="27" spans="1:38" ht="12.75">
      <c r="A27" s="3" t="s">
        <v>74</v>
      </c>
      <c r="B27" s="2" t="s">
        <v>4</v>
      </c>
      <c r="C27" s="17">
        <f>IF(SpecScores!C27="","",(SpecScores!C27/SpecScores!$AQ27)*100)</f>
      </c>
      <c r="D27" s="16">
        <f>IF(SpecScores!D27="","",(SpecScores!D27/SpecScores!$AQ27)*100)</f>
        <v>138.37209302325581</v>
      </c>
      <c r="E27" s="17">
        <f>IF(SpecScores!E27="","",(SpecScores!E27/SpecScores!$AQ27)*100)</f>
        <v>113.95348837209302</v>
      </c>
      <c r="F27" s="16">
        <f>IF(SpecScores!F27="","",(SpecScores!F27/SpecScores!$AQ27)*100)</f>
      </c>
      <c r="G27" s="17">
        <f>IF(SpecScores!G27="","",(SpecScores!G27/SpecScores!$AQ27)*100)</f>
      </c>
      <c r="H27" s="16">
        <f>IF(SpecScores!H27="","",(SpecScores!H27/SpecScores!$AQ27)*100)</f>
        <v>118.02325581395348</v>
      </c>
      <c r="I27" s="17">
        <f>IF(SpecScores!I27="","",(SpecScores!I27/SpecScores!$AQ27)*100)</f>
        <v>101.74418604651163</v>
      </c>
      <c r="J27" s="16">
        <f>IF(SpecScores!J27="","",(SpecScores!J27/SpecScores!$AQ27)*100)</f>
      </c>
      <c r="K27" s="17">
        <f>IF(SpecScores!K27="","",(SpecScores!K27/SpecScores!$AQ27)*100)</f>
      </c>
      <c r="L27" s="16">
        <f>IF(SpecScores!L27="","",(SpecScores!L27/SpecScores!$AQ27)*100)</f>
        <v>93.6046511627907</v>
      </c>
      <c r="M27" s="17">
        <f>IF(SpecScores!M27="","",(SpecScores!M27/SpecScores!$AQ27)*100)</f>
        <v>105.81395348837208</v>
      </c>
      <c r="N27" s="16">
        <f>IF(SpecScores!N27="","",(SpecScores!N27/SpecScores!$AQ27)*100)</f>
      </c>
      <c r="O27" s="17">
        <f>IF(SpecScores!O27="","",(SpecScores!O27/SpecScores!$AQ27)*100)</f>
      </c>
      <c r="P27" s="16">
        <f>IF(SpecScores!P27="","",(SpecScores!P27/SpecScores!$AQ27)*100)</f>
      </c>
      <c r="Q27" s="17">
        <f>IF(SpecScores!Q27="","",(SpecScores!Q27/SpecScores!$AQ27)*100)</f>
      </c>
      <c r="R27" s="16">
        <f>IF(SpecScores!R27="","",(SpecScores!R27/SpecScores!$AQ27)*100)</f>
        <v>138.37209302325581</v>
      </c>
      <c r="S27" s="17">
        <f>IF(SpecScores!S27="","",(SpecScores!S27/SpecScores!$AQ27)*100)</f>
      </c>
      <c r="T27" s="16">
        <f>IF(SpecScores!T27="","",(SpecScores!T27/SpecScores!$AQ27)*100)</f>
      </c>
      <c r="U27" s="17">
        <f>IF(SpecScores!U27="","",(SpecScores!U27/SpecScores!$AQ27)*100)</f>
      </c>
      <c r="V27" s="16">
        <f>IF(SpecScores!V27="","",(SpecScores!V27/SpecScores!$AQ27)*100)</f>
        <v>83.43023255813952</v>
      </c>
      <c r="W27" s="17">
        <f>IF(SpecScores!W27="","",(SpecScores!W27/SpecScores!$AQ27)*100)</f>
        <v>93.6046511627907</v>
      </c>
      <c r="X27" s="16">
        <f>IF(SpecScores!X27="","",(SpecScores!X27/SpecScores!$AQ27)*100)</f>
      </c>
      <c r="Y27" s="17">
        <f>IF(SpecScores!Y27="","",(SpecScores!Y27/SpecScores!$AQ27)*100)</f>
        <v>91.56976744186046</v>
      </c>
      <c r="Z27" s="16">
        <f>IF(SpecScores!Z27="","",(SpecScores!Z27/SpecScores!$AQ27)*100)</f>
      </c>
      <c r="AA27" s="17">
        <f>IF(SpecScores!AA27="","",(SpecScores!AA27/SpecScores!$AQ27)*100)</f>
      </c>
      <c r="AB27" s="16">
        <f>IF(SpecScores!AB27="","",(SpecScores!AB27/SpecScores!$AQ27)*100)</f>
        <v>103.77906976744184</v>
      </c>
      <c r="AC27" s="17">
        <f>IF(SpecScores!AC27="","",(SpecScores!AC27/SpecScores!$AQ27)*100)</f>
      </c>
      <c r="AD27" s="16">
        <f>IF(SpecScores!AD27="","",(SpecScores!AD27/SpecScores!$AQ27)*100)</f>
        <v>69.18604651162791</v>
      </c>
      <c r="AE27" s="17">
        <f>IF(SpecScores!AE27="","",(SpecScores!AE27/SpecScores!$AQ27)*100)</f>
      </c>
      <c r="AF27" s="16">
        <f>IF(SpecScores!AF27="","",(SpecScores!AF27/SpecScores!$AQ27)*100)</f>
        <v>85.46511627906976</v>
      </c>
      <c r="AG27" s="17">
        <f>IF(SpecScores!AG27="","",(SpecScores!AG27/SpecScores!$AQ27)*100)</f>
      </c>
      <c r="AH27" s="16">
        <f>IF(SpecScores!AH27="","",(SpecScores!AH27/SpecScores!$AQ27)*100)</f>
      </c>
      <c r="AI27" s="17">
        <f>IF(SpecScores!AI27="","",(SpecScores!AI27/SpecScores!$AQ27)*100)</f>
      </c>
      <c r="AJ27" s="16">
        <f>IF(SpecScores!AJ27="","",(SpecScores!AJ27/SpecScores!$AQ27)*100)</f>
        <v>63.08139534883721</v>
      </c>
      <c r="AK27" s="17">
        <f>IF(SpecScores!AK27="","",(SpecScores!AK27/SpecScores!$AQ27)*100)</f>
      </c>
      <c r="AL27" s="16">
        <f>IF(SpecScores!AL27="","",(SpecScores!AL27/SpecScores!$AQ27)*100)</f>
      </c>
    </row>
    <row r="28" spans="1:38" ht="12.75">
      <c r="A28" s="3" t="s">
        <v>75</v>
      </c>
      <c r="B28" s="2" t="s">
        <v>4</v>
      </c>
      <c r="C28" s="17">
        <f>IF(SpecScores!C28="","",(SpecScores!C28/SpecScores!$AQ28)*100)</f>
      </c>
      <c r="D28" s="16">
        <f>IF(SpecScores!D28="","",(SpecScores!D28/SpecScores!$AQ28)*100)</f>
      </c>
      <c r="E28" s="17">
        <f>IF(SpecScores!E28="","",(SpecScores!E28/SpecScores!$AQ28)*100)</f>
      </c>
      <c r="F28" s="16">
        <f>IF(SpecScores!F28="","",(SpecScores!F28/SpecScores!$AQ28)*100)</f>
        <v>122.14765100671141</v>
      </c>
      <c r="G28" s="17">
        <f>IF(SpecScores!G28="","",(SpecScores!G28/SpecScores!$AQ28)*100)</f>
        <v>123.89261744966443</v>
      </c>
      <c r="H28" s="16">
        <f>IF(SpecScores!H28="","",(SpecScores!H28/SpecScores!$AQ28)*100)</f>
      </c>
      <c r="I28" s="17">
        <f>IF(SpecScores!I28="","",(SpecScores!I28/SpecScores!$AQ28)*100)</f>
      </c>
      <c r="J28" s="16">
        <f>IF(SpecScores!J28="","",(SpecScores!J28/SpecScores!$AQ28)*100)</f>
      </c>
      <c r="K28" s="17">
        <f>IF(SpecScores!K28="","",(SpecScores!K28/SpecScores!$AQ28)*100)</f>
        <v>83.75838926174497</v>
      </c>
      <c r="L28" s="16">
        <f>IF(SpecScores!L28="","",(SpecScores!L28/SpecScores!$AQ28)*100)</f>
      </c>
      <c r="M28" s="17">
        <f>IF(SpecScores!M28="","",(SpecScores!M28/SpecScores!$AQ28)*100)</f>
        <v>104.69798657718121</v>
      </c>
      <c r="N28" s="16">
        <f>IF(SpecScores!N28="","",(SpecScores!N28/SpecScores!$AQ28)*100)</f>
      </c>
      <c r="O28" s="17">
        <f>IF(SpecScores!O28="","",(SpecScores!O28/SpecScores!$AQ28)*100)</f>
        <v>97.71812080536913</v>
      </c>
      <c r="P28" s="16">
        <f>IF(SpecScores!P28="","",(SpecScores!P28/SpecScores!$AQ28)*100)</f>
      </c>
      <c r="Q28" s="17">
        <f>IF(SpecScores!Q28="","",(SpecScores!Q28/SpecScores!$AQ28)*100)</f>
      </c>
      <c r="R28" s="16">
        <f>IF(SpecScores!R28="","",(SpecScores!R28/SpecScores!$AQ28)*100)</f>
        <v>97.71812080536913</v>
      </c>
      <c r="S28" s="17">
        <f>IF(SpecScores!S28="","",(SpecScores!S28/SpecScores!$AQ28)*100)</f>
        <v>102.95302013422818</v>
      </c>
      <c r="T28" s="16">
        <f>IF(SpecScores!T28="","",(SpecScores!T28/SpecScores!$AQ28)*100)</f>
      </c>
      <c r="U28" s="17">
        <f>IF(SpecScores!U28="","",(SpecScores!U28/SpecScores!$AQ28)*100)</f>
      </c>
      <c r="V28" s="16">
        <f>IF(SpecScores!V28="","",(SpecScores!V28/SpecScores!$AQ28)*100)</f>
      </c>
      <c r="W28" s="17">
        <f>IF(SpecScores!W28="","",(SpecScores!W28/SpecScores!$AQ28)*100)</f>
      </c>
      <c r="X28" s="16">
        <f>IF(SpecScores!X28="","",(SpecScores!X28/SpecScores!$AQ28)*100)</f>
      </c>
      <c r="Y28" s="17">
        <f>IF(SpecScores!Y28="","",(SpecScores!Y28/SpecScores!$AQ28)*100)</f>
        <v>75.03355704697987</v>
      </c>
      <c r="Z28" s="16">
        <f>IF(SpecScores!Z28="","",(SpecScores!Z28/SpecScores!$AQ28)*100)</f>
      </c>
      <c r="AA28" s="17">
        <f>IF(SpecScores!AA28="","",(SpecScores!AA28/SpecScores!$AQ28)*100)</f>
      </c>
      <c r="AB28" s="16">
        <f>IF(SpecScores!AB28="","",(SpecScores!AB28/SpecScores!$AQ28)*100)</f>
      </c>
      <c r="AC28" s="17">
        <f>IF(SpecScores!AC28="","",(SpecScores!AC28/SpecScores!$AQ28)*100)</f>
        <v>123.89261744966443</v>
      </c>
      <c r="AD28" s="16">
        <f>IF(SpecScores!AD28="","",(SpecScores!AD28/SpecScores!$AQ28)*100)</f>
      </c>
      <c r="AE28" s="17">
        <f>IF(SpecScores!AE28="","",(SpecScores!AE28/SpecScores!$AQ28)*100)</f>
        <v>78.52348993288591</v>
      </c>
      <c r="AF28" s="16">
        <f>IF(SpecScores!AF28="","",(SpecScores!AF28/SpecScores!$AQ28)*100)</f>
      </c>
      <c r="AG28" s="17">
        <f>IF(SpecScores!AG28="","",(SpecScores!AG28/SpecScores!$AQ28)*100)</f>
        <v>92.48322147651007</v>
      </c>
      <c r="AH28" s="16">
        <f>IF(SpecScores!AH28="","",(SpecScores!AH28/SpecScores!$AQ28)*100)</f>
      </c>
      <c r="AI28" s="17">
        <f>IF(SpecScores!AI28="","",(SpecScores!AI28/SpecScores!$AQ28)*100)</f>
        <v>102.95302013422818</v>
      </c>
      <c r="AJ28" s="16">
        <f>IF(SpecScores!AJ28="","",(SpecScores!AJ28/SpecScores!$AQ28)*100)</f>
      </c>
      <c r="AK28" s="17">
        <f>IF(SpecScores!AK28="","",(SpecScores!AK28/SpecScores!$AQ28)*100)</f>
      </c>
      <c r="AL28" s="16">
        <f>IF(SpecScores!AL28="","",(SpecScores!AL28/SpecScores!$AQ28)*100)</f>
        <v>94.2281879194631</v>
      </c>
    </row>
    <row r="29" spans="1:38" ht="12.75">
      <c r="A29" s="3" t="s">
        <v>76</v>
      </c>
      <c r="B29" s="2" t="s">
        <v>4</v>
      </c>
      <c r="C29" s="17">
        <f>IF(SpecScores!C29="","",(SpecScores!C29/SpecScores!$AQ29)*100)</f>
        <v>115.014164305949</v>
      </c>
      <c r="D29" s="16">
        <f>IF(SpecScores!D29="","",(SpecScores!D29/SpecScores!$AQ29)*100)</f>
      </c>
      <c r="E29" s="17">
        <f>IF(SpecScores!E29="","",(SpecScores!E29/SpecScores!$AQ29)*100)</f>
      </c>
      <c r="F29" s="16">
        <f>IF(SpecScores!F29="","",(SpecScores!F29/SpecScores!$AQ29)*100)</f>
      </c>
      <c r="G29" s="17">
        <f>IF(SpecScores!G29="","",(SpecScores!G29/SpecScores!$AQ29)*100)</f>
        <v>103.11614730878188</v>
      </c>
      <c r="H29" s="16">
        <f>IF(SpecScores!H29="","",(SpecScores!H29/SpecScores!$AQ29)*100)</f>
      </c>
      <c r="I29" s="17">
        <f>IF(SpecScores!I29="","",(SpecScores!I29/SpecScores!$AQ29)*100)</f>
      </c>
      <c r="J29" s="16">
        <f>IF(SpecScores!J29="","",(SpecScores!J29/SpecScores!$AQ29)*100)</f>
        <v>105.09915014164307</v>
      </c>
      <c r="K29" s="17">
        <f>IF(SpecScores!K29="","",(SpecScores!K29/SpecScores!$AQ29)*100)</f>
      </c>
      <c r="L29" s="16">
        <f>IF(SpecScores!L29="","",(SpecScores!L29/SpecScores!$AQ29)*100)</f>
      </c>
      <c r="M29" s="17">
        <f>IF(SpecScores!M29="","",(SpecScores!M29/SpecScores!$AQ29)*100)</f>
      </c>
      <c r="N29" s="16">
        <f>IF(SpecScores!N29="","",(SpecScores!N29/SpecScores!$AQ29)*100)</f>
        <v>83.28611898016996</v>
      </c>
      <c r="O29" s="17">
        <f>IF(SpecScores!O29="","",(SpecScores!O29/SpecScores!$AQ29)*100)</f>
        <v>101.13314447592067</v>
      </c>
      <c r="P29" s="16">
        <f>IF(SpecScores!P29="","",(SpecScores!P29/SpecScores!$AQ29)*100)</f>
      </c>
      <c r="Q29" s="17">
        <f>IF(SpecScores!Q29="","",(SpecScores!Q29/SpecScores!$AQ29)*100)</f>
        <v>95.1841359773371</v>
      </c>
      <c r="R29" s="16">
        <f>IF(SpecScores!R29="","",(SpecScores!R29/SpecScores!$AQ29)*100)</f>
      </c>
      <c r="S29" s="17">
        <f>IF(SpecScores!S29="","",(SpecScores!S29/SpecScores!$AQ29)*100)</f>
        <v>115.014164305949</v>
      </c>
      <c r="T29" s="16">
        <f>IF(SpecScores!T29="","",(SpecScores!T29/SpecScores!$AQ29)*100)</f>
      </c>
      <c r="U29" s="17">
        <f>IF(SpecScores!U29="","",(SpecScores!U29/SpecScores!$AQ29)*100)</f>
      </c>
      <c r="V29" s="16">
        <f>IF(SpecScores!V29="","",(SpecScores!V29/SpecScores!$AQ29)*100)</f>
        <v>101.13314447592067</v>
      </c>
      <c r="W29" s="17">
        <f>IF(SpecScores!W29="","",(SpecScores!W29/SpecScores!$AQ29)*100)</f>
      </c>
      <c r="X29" s="16">
        <f>IF(SpecScores!X29="","",(SpecScores!X29/SpecScores!$AQ29)*100)</f>
      </c>
      <c r="Y29" s="17">
        <f>IF(SpecScores!Y29="","",(SpecScores!Y29/SpecScores!$AQ29)*100)</f>
      </c>
      <c r="Z29" s="16">
        <f>IF(SpecScores!Z29="","",(SpecScores!Z29/SpecScores!$AQ29)*100)</f>
        <v>85.26912181303116</v>
      </c>
      <c r="AA29" s="17">
        <f>IF(SpecScores!AA29="","",(SpecScores!AA29/SpecScores!$AQ29)*100)</f>
        <v>105.09915014164307</v>
      </c>
      <c r="AB29" s="16">
        <f>IF(SpecScores!AB29="","",(SpecScores!AB29/SpecScores!$AQ29)*100)</f>
      </c>
      <c r="AC29" s="17">
        <f>IF(SpecScores!AC29="","",(SpecScores!AC29/SpecScores!$AQ29)*100)</f>
      </c>
      <c r="AD29" s="16">
        <f>IF(SpecScores!AD29="","",(SpecScores!AD29/SpecScores!$AQ29)*100)</f>
      </c>
      <c r="AE29" s="17">
        <f>IF(SpecScores!AE29="","",(SpecScores!AE29/SpecScores!$AQ29)*100)</f>
      </c>
      <c r="AF29" s="16">
        <f>IF(SpecScores!AF29="","",(SpecScores!AF29/SpecScores!$AQ29)*100)</f>
        <v>103.11614730878188</v>
      </c>
      <c r="AG29" s="17">
        <f>IF(SpecScores!AG29="","",(SpecScores!AG29/SpecScores!$AQ29)*100)</f>
      </c>
      <c r="AH29" s="16">
        <f>IF(SpecScores!AH29="","",(SpecScores!AH29/SpecScores!$AQ29)*100)</f>
        <v>118.98016997167137</v>
      </c>
      <c r="AI29" s="17">
        <f>IF(SpecScores!AI29="","",(SpecScores!AI29/SpecScores!$AQ29)*100)</f>
      </c>
      <c r="AJ29" s="16">
        <f>IF(SpecScores!AJ29="","",(SpecScores!AJ29/SpecScores!$AQ29)*100)</f>
        <v>95.1841359773371</v>
      </c>
      <c r="AK29" s="17">
        <f>IF(SpecScores!AK29="","",(SpecScores!AK29/SpecScores!$AQ29)*100)</f>
      </c>
      <c r="AL29" s="16">
        <f>IF(SpecScores!AL29="","",(SpecScores!AL29/SpecScores!$AQ29)*100)</f>
        <v>73.37110481586402</v>
      </c>
    </row>
    <row r="32" spans="1:38" ht="12.75">
      <c r="A32" s="3" t="s">
        <v>25</v>
      </c>
      <c r="B32" s="25"/>
      <c r="C32" s="17">
        <f aca="true" t="shared" si="0" ref="C32:AL32">IF(COUNTIF(C3:C30,"&gt;0")=0,"",COUNTIF(C3:C30,"&gt;0"))</f>
        <v>9</v>
      </c>
      <c r="D32" s="16">
        <f t="shared" si="0"/>
        <v>9</v>
      </c>
      <c r="E32" s="17">
        <f t="shared" si="0"/>
        <v>9</v>
      </c>
      <c r="F32" s="16">
        <f t="shared" si="0"/>
        <v>9</v>
      </c>
      <c r="G32" s="17">
        <f t="shared" si="0"/>
        <v>10</v>
      </c>
      <c r="H32" s="16">
        <f t="shared" si="0"/>
        <v>10</v>
      </c>
      <c r="I32" s="17">
        <f t="shared" si="0"/>
        <v>9</v>
      </c>
      <c r="J32" s="16">
        <f t="shared" si="0"/>
        <v>9</v>
      </c>
      <c r="K32" s="17">
        <f t="shared" si="0"/>
        <v>9</v>
      </c>
      <c r="L32" s="16">
        <f t="shared" si="0"/>
        <v>9</v>
      </c>
      <c r="M32" s="17">
        <f t="shared" si="0"/>
        <v>10</v>
      </c>
      <c r="N32" s="16">
        <f t="shared" si="0"/>
        <v>10</v>
      </c>
      <c r="O32" s="17">
        <f t="shared" si="0"/>
        <v>10</v>
      </c>
      <c r="P32" s="16">
        <f t="shared" si="0"/>
        <v>10</v>
      </c>
      <c r="Q32" s="17">
        <f t="shared" si="0"/>
        <v>9</v>
      </c>
      <c r="R32" s="16">
        <f t="shared" si="0"/>
        <v>9</v>
      </c>
      <c r="S32" s="17">
        <f t="shared" si="0"/>
        <v>9</v>
      </c>
      <c r="T32" s="16">
        <f t="shared" si="0"/>
        <v>9</v>
      </c>
      <c r="U32" s="17">
        <f t="shared" si="0"/>
        <v>9</v>
      </c>
      <c r="V32" s="16">
        <f t="shared" si="0"/>
        <v>9</v>
      </c>
      <c r="W32" s="17">
        <f t="shared" si="0"/>
        <v>7</v>
      </c>
      <c r="X32" s="16">
        <f t="shared" si="0"/>
        <v>7</v>
      </c>
      <c r="Y32" s="17">
        <f t="shared" si="0"/>
        <v>10</v>
      </c>
      <c r="Z32" s="16">
        <f t="shared" si="0"/>
        <v>10</v>
      </c>
      <c r="AA32" s="17">
        <f t="shared" si="0"/>
        <v>9</v>
      </c>
      <c r="AB32" s="16">
        <f t="shared" si="0"/>
        <v>9</v>
      </c>
      <c r="AC32" s="17">
        <f t="shared" si="0"/>
        <v>9</v>
      </c>
      <c r="AD32" s="16">
        <f t="shared" si="0"/>
        <v>9</v>
      </c>
      <c r="AE32" s="17">
        <f t="shared" si="0"/>
        <v>10</v>
      </c>
      <c r="AF32" s="16">
        <f t="shared" si="0"/>
        <v>10</v>
      </c>
      <c r="AG32" s="17">
        <f t="shared" si="0"/>
        <v>10</v>
      </c>
      <c r="AH32" s="16">
        <f t="shared" si="0"/>
        <v>10</v>
      </c>
      <c r="AI32" s="17">
        <f t="shared" si="0"/>
        <v>9</v>
      </c>
      <c r="AJ32" s="16">
        <f t="shared" si="0"/>
        <v>9</v>
      </c>
      <c r="AK32" s="17">
        <f t="shared" si="0"/>
        <v>9</v>
      </c>
      <c r="AL32" s="16">
        <f t="shared" si="0"/>
        <v>9</v>
      </c>
    </row>
    <row r="33" spans="1:38" ht="12.75">
      <c r="A33" s="23"/>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4" t="s">
        <v>26</v>
      </c>
      <c r="B34" s="12"/>
      <c r="C34" s="20">
        <f aca="true" t="shared" si="1" ref="C34:AL34">IF(C32="","",SUM(C3:C30)/C32)</f>
        <v>114.82712574650525</v>
      </c>
      <c r="D34" s="21">
        <f t="shared" si="1"/>
        <v>120.58524971426553</v>
      </c>
      <c r="E34" s="20">
        <f t="shared" si="1"/>
        <v>101.86163314594262</v>
      </c>
      <c r="F34" s="21">
        <f t="shared" si="1"/>
        <v>107.15398725796693</v>
      </c>
      <c r="G34" s="20">
        <f t="shared" si="1"/>
        <v>94.98542884272504</v>
      </c>
      <c r="H34" s="21">
        <f t="shared" si="1"/>
        <v>95.64127090989975</v>
      </c>
      <c r="I34" s="20">
        <f t="shared" si="1"/>
        <v>98.59937284419486</v>
      </c>
      <c r="J34" s="21">
        <f t="shared" si="1"/>
        <v>96.94431563823082</v>
      </c>
      <c r="K34" s="20">
        <f t="shared" si="1"/>
        <v>98.82952642697032</v>
      </c>
      <c r="L34" s="22">
        <f t="shared" si="1"/>
        <v>110.01512351053584</v>
      </c>
      <c r="M34" s="20">
        <f t="shared" si="1"/>
        <v>100.31748629627918</v>
      </c>
      <c r="N34" s="22">
        <f t="shared" si="1"/>
        <v>93.2922807035977</v>
      </c>
      <c r="O34" s="20">
        <f t="shared" si="1"/>
        <v>95.7268930709376</v>
      </c>
      <c r="P34" s="22">
        <f t="shared" si="1"/>
        <v>92.92019883374142</v>
      </c>
      <c r="Q34" s="20">
        <f t="shared" si="1"/>
        <v>107.34676920427682</v>
      </c>
      <c r="R34" s="22">
        <f t="shared" si="1"/>
        <v>111.30205852080421</v>
      </c>
      <c r="S34" s="20">
        <f t="shared" si="1"/>
        <v>110.65073599797556</v>
      </c>
      <c r="T34" s="22">
        <f t="shared" si="1"/>
        <v>124.39866707748553</v>
      </c>
      <c r="U34" s="20">
        <f t="shared" si="1"/>
        <v>91.4985242366997</v>
      </c>
      <c r="V34" s="22">
        <f t="shared" si="1"/>
        <v>93.53252759849504</v>
      </c>
      <c r="W34" s="20">
        <f t="shared" si="1"/>
        <v>90.8677391382139</v>
      </c>
      <c r="X34" s="22">
        <f t="shared" si="1"/>
        <v>85.19235014177298</v>
      </c>
      <c r="Y34" s="20">
        <f t="shared" si="1"/>
        <v>91.88299720684122</v>
      </c>
      <c r="Z34" s="22">
        <f t="shared" si="1"/>
        <v>87.1116579086542</v>
      </c>
      <c r="AA34" s="20">
        <f t="shared" si="1"/>
        <v>104.2584710687669</v>
      </c>
      <c r="AB34" s="22">
        <f t="shared" si="1"/>
        <v>115.53217992092797</v>
      </c>
      <c r="AC34" s="20">
        <f t="shared" si="1"/>
        <v>101.75070965210449</v>
      </c>
      <c r="AD34" s="22">
        <f t="shared" si="1"/>
        <v>88.77280917686844</v>
      </c>
      <c r="AE34" s="20">
        <f t="shared" si="1"/>
        <v>91.64087890617748</v>
      </c>
      <c r="AF34" s="22">
        <f t="shared" si="1"/>
        <v>103.11545412798128</v>
      </c>
      <c r="AG34" s="20">
        <f t="shared" si="1"/>
        <v>111.53026954976406</v>
      </c>
      <c r="AH34" s="22">
        <f t="shared" si="1"/>
        <v>108.40000424232963</v>
      </c>
      <c r="AI34" s="20">
        <f t="shared" si="1"/>
        <v>92.96020914788001</v>
      </c>
      <c r="AJ34" s="22">
        <f t="shared" si="1"/>
        <v>85.17950068325283</v>
      </c>
      <c r="AK34" s="20">
        <f t="shared" si="1"/>
        <v>91.20625121595285</v>
      </c>
      <c r="AL34" s="22">
        <f t="shared" si="1"/>
        <v>88.56438210843149</v>
      </c>
    </row>
    <row r="35" spans="1:38" ht="12.75">
      <c r="A35" s="24" t="s">
        <v>49</v>
      </c>
      <c r="B35" s="12"/>
      <c r="C35" s="31">
        <f>IF(C34="","",(C34+D34)/2)</f>
        <v>117.70618773038538</v>
      </c>
      <c r="D35" s="51"/>
      <c r="E35" s="31">
        <f>IF(E34="","",(E34+F34)/2)</f>
        <v>104.50781020195478</v>
      </c>
      <c r="F35" s="51"/>
      <c r="G35" s="31">
        <f>IF(G34="","",(G34+H34)/2)</f>
        <v>95.3133498763124</v>
      </c>
      <c r="H35" s="51"/>
      <c r="I35" s="31">
        <f>IF(I34="","",(I34+J34)/2)</f>
        <v>97.77184424121285</v>
      </c>
      <c r="J35" s="51"/>
      <c r="K35" s="31">
        <f>IF(K34="","",(K34+L34)/2)</f>
        <v>104.42232496875309</v>
      </c>
      <c r="L35" s="51"/>
      <c r="M35" s="31">
        <f>IF(M34="","",(M34+N34)/2)</f>
        <v>96.80488349993844</v>
      </c>
      <c r="N35" s="51"/>
      <c r="O35" s="31">
        <f>IF(O34="","",(O34+P34)/2)</f>
        <v>94.32354595233951</v>
      </c>
      <c r="P35" s="51"/>
      <c r="Q35" s="31">
        <f>IF(Q34="","",(Q34+R34)/2)</f>
        <v>109.32441386254052</v>
      </c>
      <c r="R35" s="51"/>
      <c r="S35" s="31">
        <f>IF(S34="","",(S34+T34)/2)</f>
        <v>117.52470153773055</v>
      </c>
      <c r="T35" s="51"/>
      <c r="U35" s="31">
        <f>IF(U34="","",(U34+V34)/2)</f>
        <v>92.51552591759736</v>
      </c>
      <c r="V35" s="51"/>
      <c r="W35" s="31">
        <f>IF(W34="","",(W34+X34)/2)</f>
        <v>88.03004463999343</v>
      </c>
      <c r="X35" s="51"/>
      <c r="Y35" s="31">
        <f>IF(Y34="","",(Y34+Z34)/2)</f>
        <v>89.49732755774771</v>
      </c>
      <c r="Z35" s="51"/>
      <c r="AA35" s="31">
        <f>IF(AA34="","",(AA34+AB34)/2)</f>
        <v>109.89532549484744</v>
      </c>
      <c r="AB35" s="51"/>
      <c r="AC35" s="31">
        <f>IF(AC34="","",(AC34+AD34)/2)</f>
        <v>95.26175941448646</v>
      </c>
      <c r="AD35" s="51"/>
      <c r="AE35" s="31">
        <f>IF(AE34="","",(AE34+AF34)/2)</f>
        <v>97.37816651707938</v>
      </c>
      <c r="AF35" s="51"/>
      <c r="AG35" s="31">
        <f>IF(AG34="","",(AG34+AH34)/2)</f>
        <v>109.96513689604684</v>
      </c>
      <c r="AH35" s="51"/>
      <c r="AI35" s="31">
        <f>IF(AI34="","",(AI34+AJ34)/2)</f>
        <v>89.06985491556642</v>
      </c>
      <c r="AJ35" s="51"/>
      <c r="AK35" s="31">
        <f>IF(AK34="","",(AK34+AL34)/2)</f>
        <v>89.88531666219217</v>
      </c>
      <c r="AL35" s="51"/>
    </row>
    <row r="36" spans="1:38" ht="12.75">
      <c r="A36" s="24" t="s">
        <v>32</v>
      </c>
      <c r="B36" s="12"/>
      <c r="C36" s="71">
        <f>IF(OR(C34="",D34=""),"",MAX(C34,D34)/MIN(C34,D34))</f>
        <v>1.0501460254301935</v>
      </c>
      <c r="D36" s="72"/>
      <c r="E36" s="71">
        <f>IF(OR(E34="",F34=""),"",MAX(E34,F34)/MIN(E34,F34))</f>
        <v>1.051956305319017</v>
      </c>
      <c r="F36" s="72"/>
      <c r="G36" s="71">
        <f>IF(OR(G34="",H34=""),"",MAX(G34,H34)/MIN(G34,H34))</f>
        <v>1.0069046597479772</v>
      </c>
      <c r="H36" s="72"/>
      <c r="I36" s="71">
        <f>IF(OR(I34="",J34=""),"",MAX(I34,J34)/MIN(I34,J34))</f>
        <v>1.0170722460112076</v>
      </c>
      <c r="J36" s="72"/>
      <c r="K36" s="71">
        <f>IF(OR(K34="",L34=""),"",MAX(K34,L34)/MIN(K34,L34))</f>
        <v>1.11318072126786</v>
      </c>
      <c r="L36" s="72"/>
      <c r="M36" s="71">
        <f>IF(OR(M34="",N34=""),"",MAX(M34,N34)/MIN(M34,N34))</f>
        <v>1.0753031819963919</v>
      </c>
      <c r="N36" s="72"/>
      <c r="O36" s="71">
        <f>IF(OR(O34="",P34=""),"",MAX(O34,P34)/MIN(O34,P34))</f>
        <v>1.0302054265103122</v>
      </c>
      <c r="P36" s="72"/>
      <c r="Q36" s="71">
        <f>IF(OR(Q34="",R34=""),"",MAX(Q34,R34)/MIN(Q34,R34))</f>
        <v>1.036845909251359</v>
      </c>
      <c r="R36" s="72"/>
      <c r="S36" s="71">
        <f>IF(OR(S34="",T34=""),"",MAX(S34,T34)/MIN(S34,T34))</f>
        <v>1.124246178351326</v>
      </c>
      <c r="T36" s="72"/>
      <c r="U36" s="71">
        <f>IF(OR(U34="",V34=""),"",MAX(U34,V34)/MIN(U34,V34))</f>
        <v>1.0222299034740006</v>
      </c>
      <c r="V36" s="72"/>
      <c r="W36" s="71">
        <f>IF(OR(W34="",X34=""),"",MAX(W34,X34)/MIN(W34,X34))</f>
        <v>1.0666185283889484</v>
      </c>
      <c r="X36" s="72"/>
      <c r="Y36" s="71">
        <f>IF(OR(Y34="",Z34=""),"",MAX(Y34,Z34)/MIN(Y34,Z34))</f>
        <v>1.054772683848932</v>
      </c>
      <c r="Z36" s="72"/>
      <c r="AA36" s="71">
        <f>IF(OR(AA34="",AB34=""),"",MAX(AA34,AB34)/MIN(AA34,AB34))</f>
        <v>1.1081323055728023</v>
      </c>
      <c r="AB36" s="72"/>
      <c r="AC36" s="71">
        <f>IF(OR(AC34="",AD34=""),"",MAX(AC34,AD34)/MIN(AC34,AD34))</f>
        <v>1.1461922923874048</v>
      </c>
      <c r="AD36" s="72"/>
      <c r="AE36" s="71">
        <f>IF(OR(AE34="",AF34=""),"",MAX(AE34,AF34)/MIN(AE34,AF34))</f>
        <v>1.1252124091209508</v>
      </c>
      <c r="AF36" s="72"/>
      <c r="AG36" s="71">
        <f>IF(OR(AG34="",AH34=""),"",MAX(AG34,AH34)/MIN(AG34,AH34))</f>
        <v>1.0288769851008186</v>
      </c>
      <c r="AH36" s="72"/>
      <c r="AI36" s="71">
        <f>IF(OR(AI34="",AJ34=""),"",MAX(AI34,AJ34)/MIN(AI34,AJ34))</f>
        <v>1.0913448470842815</v>
      </c>
      <c r="AJ36" s="72"/>
      <c r="AK36" s="71">
        <f>IF(OR(AK34="",AL34=""),"",MAX(AK34,AL34)/MIN(AK34,AL34))</f>
        <v>1.0298299276145444</v>
      </c>
      <c r="AL36" s="72"/>
    </row>
    <row r="38" ht="12.75">
      <c r="C38" s="9" t="s">
        <v>46</v>
      </c>
    </row>
    <row r="39" ht="12.75">
      <c r="C39" s="9" t="s">
        <v>62</v>
      </c>
    </row>
    <row r="40" ht="12.75">
      <c r="C40" s="9" t="s">
        <v>47</v>
      </c>
    </row>
    <row r="41" ht="12.75">
      <c r="C41" s="9" t="s">
        <v>38</v>
      </c>
    </row>
    <row r="42" ht="12.75">
      <c r="C42" s="9" t="s">
        <v>43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5" r:id="rId1"/>
  <headerFooter alignWithMargins="0">
    <oddHeader>&amp;LMacclesfield Quiz League&amp;C2018-19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C1" activePane="topRight" state="frozen"/>
      <selection pane="topLeft" activeCell="A1" sqref="A1"/>
      <selection pane="topRight" activeCell="K1" sqref="K1"/>
    </sheetView>
  </sheetViews>
  <sheetFormatPr defaultColWidth="9.140625" defaultRowHeight="12.75"/>
  <cols>
    <col min="1" max="1" width="23.421875" style="0" bestFit="1" customWidth="1"/>
    <col min="2" max="2" width="6.7109375" style="6" customWidth="1"/>
    <col min="3" max="4" width="5.7109375" style="9" customWidth="1"/>
    <col min="5" max="38" width="5.7109375" style="0" customWidth="1"/>
  </cols>
  <sheetData>
    <row r="1" spans="1:38" ht="12.75">
      <c r="A1" s="3" t="s">
        <v>0</v>
      </c>
      <c r="B1" s="2" t="s">
        <v>8</v>
      </c>
      <c r="C1" s="30" t="s">
        <v>6</v>
      </c>
      <c r="D1" s="30"/>
      <c r="E1" s="7" t="s">
        <v>7</v>
      </c>
      <c r="F1" s="8"/>
      <c r="G1" s="19" t="s">
        <v>9</v>
      </c>
      <c r="H1" s="19"/>
      <c r="I1" s="7" t="s">
        <v>10</v>
      </c>
      <c r="J1" s="8"/>
      <c r="K1" s="19" t="s">
        <v>17</v>
      </c>
      <c r="L1" s="19"/>
      <c r="M1" s="7" t="s">
        <v>11</v>
      </c>
      <c r="N1" s="8"/>
      <c r="O1" s="19" t="s">
        <v>12</v>
      </c>
      <c r="P1" s="19"/>
      <c r="Q1" s="7" t="s">
        <v>13</v>
      </c>
      <c r="R1" s="8"/>
      <c r="S1" s="19" t="s">
        <v>14</v>
      </c>
      <c r="T1" s="19"/>
      <c r="U1" s="7" t="s">
        <v>15</v>
      </c>
      <c r="V1" s="8"/>
      <c r="W1" s="19" t="s">
        <v>16</v>
      </c>
      <c r="X1" s="19"/>
      <c r="Y1" s="7" t="s">
        <v>5</v>
      </c>
      <c r="Z1" s="8"/>
      <c r="AA1" s="19" t="s">
        <v>18</v>
      </c>
      <c r="AB1" s="8"/>
      <c r="AC1" s="48" t="s">
        <v>19</v>
      </c>
      <c r="AD1" s="48"/>
      <c r="AE1" s="48" t="s">
        <v>20</v>
      </c>
      <c r="AF1" s="48"/>
      <c r="AG1" s="48" t="s">
        <v>21</v>
      </c>
      <c r="AH1" s="48"/>
      <c r="AI1" s="48" t="s">
        <v>22</v>
      </c>
      <c r="AJ1" s="48"/>
      <c r="AK1" s="3" t="s">
        <v>23</v>
      </c>
      <c r="AL1" s="3"/>
    </row>
    <row r="3" spans="1:38" ht="12.75">
      <c r="A3" s="3" t="s">
        <v>79</v>
      </c>
      <c r="B3" s="2" t="s">
        <v>2</v>
      </c>
      <c r="C3" s="17">
        <f>IF(GKScores!C3="","",(GKScores!C3/GKScores!$AQ3)*100)</f>
      </c>
      <c r="D3" s="16">
        <f>IF(GKScores!D3="","",(GKScores!D3/GKScores!$AQ3)*100)</f>
        <v>109.34150076569678</v>
      </c>
      <c r="E3" s="17">
        <f>IF(GKScores!E3="","",(GKScores!E3/GKScores!$AQ3)*100)</f>
      </c>
      <c r="F3" s="16">
        <f>IF(GKScores!F3="","",(GKScores!F3/GKScores!$AQ3)*100)</f>
        <v>92.18989280245023</v>
      </c>
      <c r="G3" s="17">
        <f>IF(GKScores!G3="","",(GKScores!G3/GKScores!$AQ3)*100)</f>
      </c>
      <c r="H3" s="16">
        <f>IF(GKScores!H3="","",(GKScores!H3/GKScores!$AQ3)*100)</f>
      </c>
      <c r="I3" s="17">
        <f>IF(GKScores!I3="","",(GKScores!I3/GKScores!$AQ3)*100)</f>
      </c>
      <c r="J3" s="16">
        <f>IF(GKScores!J3="","",(GKScores!J3/GKScores!$AQ3)*100)</f>
        <v>106.12557427258804</v>
      </c>
      <c r="K3" s="17">
        <f>IF(GKScores!K3="","",(GKScores!K3/GKScores!$AQ3)*100)</f>
      </c>
      <c r="L3" s="16">
        <f>IF(GKScores!L3="","",(GKScores!L3/GKScores!$AQ3)*100)</f>
        <v>105.05359877488513</v>
      </c>
      <c r="M3" s="17">
        <f>IF(GKScores!M3="","",(GKScores!M3/GKScores!$AQ3)*100)</f>
        <v>80.39816232771821</v>
      </c>
      <c r="N3" s="16">
        <f>IF(GKScores!N3="","",(GKScores!N3/GKScores!$AQ3)*100)</f>
      </c>
      <c r="O3" s="17">
        <f>IF(GKScores!O3="","",(GKScores!O3/GKScores!$AQ3)*100)</f>
        <v>111.48545176110261</v>
      </c>
      <c r="P3" s="16">
        <f>IF(GKScores!P3="","",(GKScores!P3/GKScores!$AQ3)*100)</f>
      </c>
      <c r="Q3" s="17">
        <f>IF(GKScores!Q3="","",(GKScores!Q3/GKScores!$AQ3)*100)</f>
      </c>
      <c r="R3" s="16">
        <f>IF(GKScores!R3="","",(GKScores!R3/GKScores!$AQ3)*100)</f>
      </c>
      <c r="S3" s="17">
        <f>IF(GKScores!S3="","",(GKScores!S3/GKScores!$AQ3)*100)</f>
        <v>92.18989280245023</v>
      </c>
      <c r="T3" s="16">
        <f>IF(GKScores!T3="","",(GKScores!T3/GKScores!$AQ3)*100)</f>
      </c>
      <c r="U3" s="17">
        <f>IF(GKScores!U3="","",(GKScores!U3/GKScores!$AQ3)*100)</f>
      </c>
      <c r="V3" s="16">
        <f>IF(GKScores!V3="","",(GKScores!V3/GKScores!$AQ3)*100)</f>
        <v>111.48545176110261</v>
      </c>
      <c r="W3" s="17">
        <f>IF(GKScores!W3="","",(GKScores!W3/GKScores!$AQ3)*100)</f>
      </c>
      <c r="X3" s="16">
        <f>IF(GKScores!X3="","",(GKScores!X3/GKScores!$AQ3)*100)</f>
        <v>96.47779479326186</v>
      </c>
      <c r="Y3" s="17">
        <f>IF(GKScores!Y3="","",(GKScores!Y3/GKScores!$AQ3)*100)</f>
      </c>
      <c r="Z3" s="16">
        <f>IF(GKScores!Z3="","",(GKScores!Z3/GKScores!$AQ3)*100)</f>
      </c>
      <c r="AA3" s="17">
        <f>IF(GKScores!AA3="","",(GKScores!AA3/GKScores!$AQ3)*100)</f>
        <v>88.97396630934149</v>
      </c>
      <c r="AB3" s="16">
        <f>IF(GKScores!AB3="","",(GKScores!AB3/GKScores!$AQ3)*100)</f>
      </c>
      <c r="AC3" s="17">
        <f>IF(GKScores!AC3="","",(GKScores!AC3/GKScores!$AQ3)*100)</f>
        <v>121.13323124042878</v>
      </c>
      <c r="AD3" s="16">
        <f>IF(GKScores!AD3="","",(GKScores!AD3/GKScores!$AQ3)*100)</f>
      </c>
      <c r="AE3" s="17">
        <f>IF(GKScores!AE3="","",(GKScores!AE3/GKScores!$AQ3)*100)</f>
        <v>82.54211332312403</v>
      </c>
      <c r="AF3" s="16">
        <f>IF(GKScores!AF3="","",(GKScores!AF3/GKScores!$AQ3)*100)</f>
      </c>
      <c r="AG3" s="17">
        <f>IF(GKScores!AG3="","",(GKScores!AG3/GKScores!$AQ3)*100)</f>
      </c>
      <c r="AH3" s="16">
        <f>IF(GKScores!AH3="","",(GKScores!AH3/GKScores!$AQ3)*100)</f>
        <v>98.62174578866768</v>
      </c>
      <c r="AI3" s="17">
        <f>IF(GKScores!AI3="","",(GKScores!AI3/GKScores!$AQ3)*100)</f>
      </c>
      <c r="AJ3" s="16">
        <f>IF(GKScores!AJ3="","",(GKScores!AJ3/GKScores!$AQ3)*100)</f>
      </c>
      <c r="AK3" s="17">
        <f>IF(GKScores!AK3="","",(GKScores!AK3/GKScores!$AQ3)*100)</f>
        <v>103.98162327718224</v>
      </c>
      <c r="AL3" s="16">
        <f>IF(GKScores!AL3="","",(GKScores!AL3/GKScores!$AQ3)*100)</f>
      </c>
    </row>
    <row r="4" spans="1:38" ht="12.75">
      <c r="A4" s="3" t="s">
        <v>80</v>
      </c>
      <c r="B4" s="2" t="s">
        <v>2</v>
      </c>
      <c r="C4" s="17">
        <f>IF(GKScores!C4="","",(GKScores!C4/GKScores!$AQ4)*100)</f>
      </c>
      <c r="D4" s="16">
        <f>IF(GKScores!D4="","",(GKScores!D4/GKScores!$AQ4)*100)</f>
      </c>
      <c r="E4" s="17">
        <f>IF(GKScores!E4="","",(GKScores!E4/GKScores!$AQ4)*100)</f>
        <v>100.6051437216339</v>
      </c>
      <c r="F4" s="16">
        <f>IF(GKScores!F4="","",(GKScores!F4/GKScores!$AQ4)*100)</f>
      </c>
      <c r="G4" s="17">
        <f>IF(GKScores!G4="","",(GKScores!G4/GKScores!$AQ4)*100)</f>
      </c>
      <c r="H4" s="16">
        <f>IF(GKScores!H4="","",(GKScores!H4/GKScores!$AQ4)*100)</f>
        <v>92.13313161875945</v>
      </c>
      <c r="I4" s="17">
        <f>IF(GKScores!I4="","",(GKScores!I4/GKScores!$AQ4)*100)</f>
      </c>
      <c r="J4" s="16">
        <f>IF(GKScores!J4="","",(GKScores!J4/GKScores!$AQ4)*100)</f>
        <v>111.19515885022693</v>
      </c>
      <c r="K4" s="17">
        <f>IF(GKScores!K4="","",(GKScores!K4/GKScores!$AQ4)*100)</f>
      </c>
      <c r="L4" s="16">
        <f>IF(GKScores!L4="","",(GKScores!L4/GKScores!$AQ4)*100)</f>
      </c>
      <c r="M4" s="17">
        <f>IF(GKScores!M4="","",(GKScores!M4/GKScores!$AQ4)*100)</f>
        <v>115.43116490166415</v>
      </c>
      <c r="N4" s="16">
        <f>IF(GKScores!N4="","",(GKScores!N4/GKScores!$AQ4)*100)</f>
      </c>
      <c r="O4" s="17">
        <f>IF(GKScores!O4="","",(GKScores!O4/GKScores!$AQ4)*100)</f>
        <v>100.6051437216339</v>
      </c>
      <c r="P4" s="16">
        <f>IF(GKScores!P4="","",(GKScores!P4/GKScores!$AQ4)*100)</f>
      </c>
      <c r="Q4" s="17">
        <f>IF(GKScores!Q4="","",(GKScores!Q4/GKScores!$AQ4)*100)</f>
      </c>
      <c r="R4" s="16">
        <f>IF(GKScores!R4="","",(GKScores!R4/GKScores!$AQ4)*100)</f>
        <v>110.1361573373676</v>
      </c>
      <c r="S4" s="17">
        <f>IF(GKScores!S4="","",(GKScores!S4/GKScores!$AQ4)*100)</f>
        <v>104.84114977307111</v>
      </c>
      <c r="T4" s="16">
        <f>IF(GKScores!T4="","",(GKScores!T4/GKScores!$AQ4)*100)</f>
      </c>
      <c r="U4" s="17">
        <f>IF(GKScores!U4="","",(GKScores!U4/GKScores!$AQ4)*100)</f>
      </c>
      <c r="V4" s="16">
        <f>IF(GKScores!V4="","",(GKScores!V4/GKScores!$AQ4)*100)</f>
      </c>
      <c r="W4" s="17">
        <f>IF(GKScores!W4="","",(GKScores!W4/GKScores!$AQ4)*100)</f>
        <v>79.4251134644478</v>
      </c>
      <c r="X4" s="16">
        <f>IF(GKScores!X4="","",(GKScores!X4/GKScores!$AQ4)*100)</f>
      </c>
      <c r="Y4" s="17">
        <f>IF(GKScores!Y4="","",(GKScores!Y4/GKScores!$AQ4)*100)</f>
        <v>76.2481089258699</v>
      </c>
      <c r="Z4" s="16">
        <f>IF(GKScores!Z4="","",(GKScores!Z4/GKScores!$AQ4)*100)</f>
      </c>
      <c r="AA4" s="17">
        <f>IF(GKScores!AA4="","",(GKScores!AA4/GKScores!$AQ4)*100)</f>
        <v>110.1361573373676</v>
      </c>
      <c r="AB4" s="16">
        <f>IF(GKScores!AB4="","",(GKScores!AB4/GKScores!$AQ4)*100)</f>
      </c>
      <c r="AC4" s="17">
        <f>IF(GKScores!AC4="","",(GKScores!AC4/GKScores!$AQ4)*100)</f>
      </c>
      <c r="AD4" s="16">
        <f>IF(GKScores!AD4="","",(GKScores!AD4/GKScores!$AQ4)*100)</f>
      </c>
      <c r="AE4" s="17">
        <f>IF(GKScores!AE4="","",(GKScores!AE4/GKScores!$AQ4)*100)</f>
      </c>
      <c r="AF4" s="16">
        <f>IF(GKScores!AF4="","",(GKScores!AF4/GKScores!$AQ4)*100)</f>
        <v>100.6051437216339</v>
      </c>
      <c r="AG4" s="17">
        <f>IF(GKScores!AG4="","",(GKScores!AG4/GKScores!$AQ4)*100)</f>
      </c>
      <c r="AH4" s="16">
        <f>IF(GKScores!AH4="","",(GKScores!AH4/GKScores!$AQ4)*100)</f>
        <v>102.7231467473525</v>
      </c>
      <c r="AI4" s="17">
        <f>IF(GKScores!AI4="","",(GKScores!AI4/GKScores!$AQ4)*100)</f>
      </c>
      <c r="AJ4" s="16">
        <f>IF(GKScores!AJ4="","",(GKScores!AJ4/GKScores!$AQ4)*100)</f>
        <v>96.36913767019666</v>
      </c>
      <c r="AK4" s="17">
        <f>IF(GKScores!AK4="","",(GKScores!AK4/GKScores!$AQ4)*100)</f>
      </c>
      <c r="AL4" s="16">
        <f>IF(GKScores!AL4="","",(GKScores!AL4/GKScores!$AQ4)*100)</f>
        <v>99.54614220877458</v>
      </c>
    </row>
    <row r="5" spans="1:38" ht="12.75">
      <c r="A5" s="3" t="s">
        <v>81</v>
      </c>
      <c r="B5" s="2" t="s">
        <v>2</v>
      </c>
      <c r="C5" s="17">
        <f>IF(GKScores!C5="","",(GKScores!C5/GKScores!$AQ5)*100)</f>
        <v>106.59898477157358</v>
      </c>
      <c r="D5" s="16">
        <f>IF(GKScores!D5="","",(GKScores!D5/GKScores!$AQ5)*100)</f>
      </c>
      <c r="E5" s="17">
        <f>IF(GKScores!E5="","",(GKScores!E5/GKScores!$AQ5)*100)</f>
      </c>
      <c r="F5" s="16">
        <f>IF(GKScores!F5="","",(GKScores!F5/GKScores!$AQ5)*100)</f>
      </c>
      <c r="G5" s="17">
        <f>IF(GKScores!G5="","",(GKScores!G5/GKScores!$AQ5)*100)</f>
        <v>93.57021996615906</v>
      </c>
      <c r="H5" s="16">
        <f>IF(GKScores!H5="","",(GKScores!H5/GKScores!$AQ5)*100)</f>
      </c>
      <c r="I5" s="17">
        <f>IF(GKScores!I5="","",(GKScores!I5/GKScores!$AQ5)*100)</f>
        <v>94.75465313028765</v>
      </c>
      <c r="J5" s="16">
        <f>IF(GKScores!J5="","",(GKScores!J5/GKScores!$AQ5)*100)</f>
      </c>
      <c r="K5" s="17">
        <f>IF(GKScores!K5="","",(GKScores!K5/GKScores!$AQ5)*100)</f>
      </c>
      <c r="L5" s="16">
        <f>IF(GKScores!L5="","",(GKScores!L5/GKScores!$AQ5)*100)</f>
        <v>92.38578680203045</v>
      </c>
      <c r="M5" s="17">
        <f>IF(GKScores!M5="","",(GKScores!M5/GKScores!$AQ5)*100)</f>
        <v>105.41455160744499</v>
      </c>
      <c r="N5" s="16">
        <f>IF(GKScores!N5="","",(GKScores!N5/GKScores!$AQ5)*100)</f>
      </c>
      <c r="O5" s="17">
        <f>IF(GKScores!O5="","",(GKScores!O5/GKScores!$AQ5)*100)</f>
      </c>
      <c r="P5" s="16">
        <f>IF(GKScores!P5="","",(GKScores!P5/GKScores!$AQ5)*100)</f>
      </c>
      <c r="Q5" s="17">
        <f>IF(GKScores!Q5="","",(GKScores!Q5/GKScores!$AQ5)*100)</f>
        <v>97.12351945854483</v>
      </c>
      <c r="R5" s="16">
        <f>IF(GKScores!R5="","",(GKScores!R5/GKScores!$AQ5)*100)</f>
      </c>
      <c r="S5" s="17">
        <f>IF(GKScores!S5="","",(GKScores!S5/GKScores!$AQ5)*100)</f>
      </c>
      <c r="T5" s="16">
        <f>IF(GKScores!T5="","",(GKScores!T5/GKScores!$AQ5)*100)</f>
        <v>110.1522842639594</v>
      </c>
      <c r="U5" s="17">
        <f>IF(GKScores!U5="","",(GKScores!U5/GKScores!$AQ5)*100)</f>
        <v>95.93908629441624</v>
      </c>
      <c r="V5" s="16">
        <f>IF(GKScores!V5="","",(GKScores!V5/GKScores!$AQ5)*100)</f>
      </c>
      <c r="W5" s="17">
        <f>IF(GKScores!W5="","",(GKScores!W5/GKScores!$AQ5)*100)</f>
      </c>
      <c r="X5" s="16">
        <f>IF(GKScores!X5="","",(GKScores!X5/GKScores!$AQ5)*100)</f>
      </c>
      <c r="Y5" s="17">
        <f>IF(GKScores!Y5="","",(GKScores!Y5/GKScores!$AQ5)*100)</f>
      </c>
      <c r="Z5" s="16">
        <f>IF(GKScores!Z5="","",(GKScores!Z5/GKScores!$AQ5)*100)</f>
        <v>97.12351945854483</v>
      </c>
      <c r="AA5" s="17">
        <f>IF(GKScores!AA5="","",(GKScores!AA5/GKScores!$AQ5)*100)</f>
      </c>
      <c r="AB5" s="16">
        <f>IF(GKScores!AB5="","",(GKScores!AB5/GKScores!$AQ5)*100)</f>
        <v>127.91878172588834</v>
      </c>
      <c r="AC5" s="17">
        <f>IF(GKScores!AC5="","",(GKScores!AC5/GKScores!$AQ5)*100)</f>
        <v>95.93908629441624</v>
      </c>
      <c r="AD5" s="16">
        <f>IF(GKScores!AD5="","",(GKScores!AD5/GKScores!$AQ5)*100)</f>
      </c>
      <c r="AE5" s="17">
        <f>IF(GKScores!AE5="","",(GKScores!AE5/GKScores!$AQ5)*100)</f>
        <v>106.59898477157358</v>
      </c>
      <c r="AF5" s="16">
        <f>IF(GKScores!AF5="","",(GKScores!AF5/GKScores!$AQ5)*100)</f>
      </c>
      <c r="AG5" s="17">
        <f>IF(GKScores!AG5="","",(GKScores!AG5/GKScores!$AQ5)*100)</f>
      </c>
      <c r="AH5" s="16">
        <f>IF(GKScores!AH5="","",(GKScores!AH5/GKScores!$AQ5)*100)</f>
      </c>
      <c r="AI5" s="17">
        <f>IF(GKScores!AI5="","",(GKScores!AI5/GKScores!$AQ5)*100)</f>
        <v>86.46362098138748</v>
      </c>
      <c r="AJ5" s="16">
        <f>IF(GKScores!AJ5="","",(GKScores!AJ5/GKScores!$AQ5)*100)</f>
      </c>
      <c r="AK5" s="17">
        <f>IF(GKScores!AK5="","",(GKScores!AK5/GKScores!$AQ5)*100)</f>
        <v>90.01692047377327</v>
      </c>
      <c r="AL5" s="16">
        <f>IF(GKScores!AL5="","",(GKScores!AL5/GKScores!$AQ5)*100)</f>
      </c>
    </row>
    <row r="6" spans="1:38" ht="12.75">
      <c r="A6" s="3" t="s">
        <v>83</v>
      </c>
      <c r="B6" s="2" t="s">
        <v>2</v>
      </c>
      <c r="C6" s="17">
        <f>IF(GKScores!C6="","",(GKScores!C6/GKScores!$AQ6)*100)</f>
      </c>
      <c r="D6" s="16">
        <f>IF(GKScores!D6="","",(GKScores!D6/GKScores!$AQ6)*100)</f>
      </c>
      <c r="E6" s="17">
        <f>IF(GKScores!E6="","",(GKScores!E6/GKScores!$AQ6)*100)</f>
        <v>113.05660377358491</v>
      </c>
      <c r="F6" s="16">
        <f>IF(GKScores!F6="","",(GKScores!F6/GKScores!$AQ6)*100)</f>
      </c>
      <c r="G6" s="17">
        <f>IF(GKScores!G6="","",(GKScores!G6/GKScores!$AQ6)*100)</f>
        <v>99.32075471698114</v>
      </c>
      <c r="H6" s="16">
        <f>IF(GKScores!H6="","",(GKScores!H6/GKScores!$AQ6)*100)</f>
      </c>
      <c r="I6" s="17">
        <f>IF(GKScores!I6="","",(GKScores!I6/GKScores!$AQ6)*100)</f>
        <v>101.43396226415095</v>
      </c>
      <c r="J6" s="16">
        <f>IF(GKScores!J6="","",(GKScores!J6/GKScores!$AQ6)*100)</f>
      </c>
      <c r="K6" s="17">
        <f>IF(GKScores!K6="","",(GKScores!K6/GKScores!$AQ6)*100)</f>
      </c>
      <c r="L6" s="16">
        <f>IF(GKScores!L6="","",(GKScores!L6/GKScores!$AQ6)*100)</f>
        <v>103.54716981132074</v>
      </c>
      <c r="M6" s="17">
        <f>IF(GKScores!M6="","",(GKScores!M6/GKScores!$AQ6)*100)</f>
      </c>
      <c r="N6" s="16">
        <f>IF(GKScores!N6="","",(GKScores!N6/GKScores!$AQ6)*100)</f>
        <v>97.20754716981132</v>
      </c>
      <c r="O6" s="17">
        <f>IF(GKScores!O6="","",(GKScores!O6/GKScores!$AQ6)*100)</f>
        <v>77.13207547169812</v>
      </c>
      <c r="P6" s="16">
        <f>IF(GKScores!P6="","",(GKScores!P6/GKScores!$AQ6)*100)</f>
      </c>
      <c r="Q6" s="17">
        <f>IF(GKScores!Q6="","",(GKScores!Q6/GKScores!$AQ6)*100)</f>
      </c>
      <c r="R6" s="16">
        <f>IF(GKScores!R6="","",(GKScores!R6/GKScores!$AQ6)*100)</f>
        <v>108.83018867924528</v>
      </c>
      <c r="S6" s="17">
        <f>IF(GKScores!S6="","",(GKScores!S6/GKScores!$AQ6)*100)</f>
      </c>
      <c r="T6" s="16">
        <f>IF(GKScores!T6="","",(GKScores!T6/GKScores!$AQ6)*100)</f>
      </c>
      <c r="U6" s="17">
        <f>IF(GKScores!U6="","",(GKScores!U6/GKScores!$AQ6)*100)</f>
      </c>
      <c r="V6" s="16">
        <f>IF(GKScores!V6="","",(GKScores!V6/GKScores!$AQ6)*100)</f>
      </c>
      <c r="W6" s="17">
        <f>IF(GKScores!W6="","",(GKScores!W6/GKScores!$AQ6)*100)</f>
        <v>77.13207547169812</v>
      </c>
      <c r="X6" s="16">
        <f>IF(GKScores!X6="","",(GKScores!X6/GKScores!$AQ6)*100)</f>
      </c>
      <c r="Y6" s="17">
        <f>IF(GKScores!Y6="","",(GKScores!Y6/GKScores!$AQ6)*100)</f>
        <v>104.60377358490567</v>
      </c>
      <c r="Z6" s="16">
        <f>IF(GKScores!Z6="","",(GKScores!Z6/GKScores!$AQ6)*100)</f>
      </c>
      <c r="AA6" s="17">
        <f>IF(GKScores!AA6="","",(GKScores!AA6/GKScores!$AQ6)*100)</f>
      </c>
      <c r="AB6" s="16">
        <f>IF(GKScores!AB6="","",(GKScores!AB6/GKScores!$AQ6)*100)</f>
        <v>99.32075471698114</v>
      </c>
      <c r="AC6" s="17">
        <f>IF(GKScores!AC6="","",(GKScores!AC6/GKScores!$AQ6)*100)</f>
      </c>
      <c r="AD6" s="16">
        <f>IF(GKScores!AD6="","",(GKScores!AD6/GKScores!$AQ6)*100)</f>
        <v>113.05660377358491</v>
      </c>
      <c r="AE6" s="17">
        <f>IF(GKScores!AE6="","",(GKScores!AE6/GKScores!$AQ6)*100)</f>
        <v>101.43396226415095</v>
      </c>
      <c r="AF6" s="16">
        <f>IF(GKScores!AF6="","",(GKScores!AF6/GKScores!$AQ6)*100)</f>
      </c>
      <c r="AG6" s="17">
        <f>IF(GKScores!AG6="","",(GKScores!AG6/GKScores!$AQ6)*100)</f>
        <v>95.09433962264151</v>
      </c>
      <c r="AH6" s="16">
        <f>IF(GKScores!AH6="","",(GKScores!AH6/GKScores!$AQ6)*100)</f>
      </c>
      <c r="AI6" s="17">
        <f>IF(GKScores!AI6="","",(GKScores!AI6/GKScores!$AQ6)*100)</f>
      </c>
      <c r="AJ6" s="16">
        <f>IF(GKScores!AJ6="","",(GKScores!AJ6/GKScores!$AQ6)*100)</f>
        <v>108.83018867924528</v>
      </c>
      <c r="AK6" s="17">
        <f>IF(GKScores!AK6="","",(GKScores!AK6/GKScores!$AQ6)*100)</f>
      </c>
      <c r="AL6" s="16">
        <f>IF(GKScores!AL6="","",(GKScores!AL6/GKScores!$AQ6)*100)</f>
      </c>
    </row>
    <row r="7" spans="1:38" ht="12.75">
      <c r="A7" s="3" t="s">
        <v>84</v>
      </c>
      <c r="B7" s="2" t="s">
        <v>2</v>
      </c>
      <c r="C7" s="17">
        <f>IF(GKScores!C7="","",(GKScores!C7/GKScores!$AQ7)*100)</f>
        <v>99.71509971509971</v>
      </c>
      <c r="D7" s="16">
        <f>IF(GKScores!D7="","",(GKScores!D7/GKScores!$AQ7)*100)</f>
      </c>
      <c r="E7" s="17">
        <f>IF(GKScores!E7="","",(GKScores!E7/GKScores!$AQ7)*100)</f>
      </c>
      <c r="F7" s="16">
        <f>IF(GKScores!F7="","",(GKScores!F7/GKScores!$AQ7)*100)</f>
        <v>106.69515669515668</v>
      </c>
      <c r="G7" s="17">
        <f>IF(GKScores!G7="","",(GKScores!G7/GKScores!$AQ7)*100)</f>
      </c>
      <c r="H7" s="16">
        <f>IF(GKScores!H7="","",(GKScores!H7/GKScores!$AQ7)*100)</f>
        <v>95.72649572649571</v>
      </c>
      <c r="I7" s="17">
        <f>IF(GKScores!I7="","",(GKScores!I7/GKScores!$AQ7)*100)</f>
      </c>
      <c r="J7" s="16">
        <f>IF(GKScores!J7="","",(GKScores!J7/GKScores!$AQ7)*100)</f>
      </c>
      <c r="K7" s="17">
        <f>IF(GKScores!K7="","",(GKScores!K7/GKScores!$AQ7)*100)</f>
        <v>120.65527065527064</v>
      </c>
      <c r="L7" s="16">
        <f>IF(GKScores!L7="","",(GKScores!L7/GKScores!$AQ7)*100)</f>
      </c>
      <c r="M7" s="17">
        <f>IF(GKScores!M7="","",(GKScores!M7/GKScores!$AQ7)*100)</f>
        <v>108.68945868945868</v>
      </c>
      <c r="N7" s="16">
        <f>IF(GKScores!N7="","",(GKScores!N7/GKScores!$AQ7)*100)</f>
      </c>
      <c r="O7" s="17">
        <f>IF(GKScores!O7="","",(GKScores!O7/GKScores!$AQ7)*100)</f>
      </c>
      <c r="P7" s="16">
        <f>IF(GKScores!P7="","",(GKScores!P7/GKScores!$AQ7)*100)</f>
      </c>
      <c r="Q7" s="17">
        <f>IF(GKScores!Q7="","",(GKScores!Q7/GKScores!$AQ7)*100)</f>
        <v>91.73789173789173</v>
      </c>
      <c r="R7" s="16">
        <f>IF(GKScores!R7="","",(GKScores!R7/GKScores!$AQ7)*100)</f>
      </c>
      <c r="S7" s="17">
        <f>IF(GKScores!S7="","",(GKScores!S7/GKScores!$AQ7)*100)</f>
      </c>
      <c r="T7" s="16">
        <f>IF(GKScores!T7="","",(GKScores!T7/GKScores!$AQ7)*100)</f>
        <v>113.67521367521367</v>
      </c>
      <c r="U7" s="17">
        <f>IF(GKScores!U7="","",(GKScores!U7/GKScores!$AQ7)*100)</f>
        <v>92.73504273504273</v>
      </c>
      <c r="V7" s="16">
        <f>IF(GKScores!V7="","",(GKScores!V7/GKScores!$AQ7)*100)</f>
      </c>
      <c r="W7" s="17">
        <f>IF(GKScores!W7="","",(GKScores!W7/GKScores!$AQ7)*100)</f>
        <v>84.75783475783474</v>
      </c>
      <c r="X7" s="16">
        <f>IF(GKScores!X7="","",(GKScores!X7/GKScores!$AQ7)*100)</f>
      </c>
      <c r="Y7" s="17">
        <f>IF(GKScores!Y7="","",(GKScores!Y7/GKScores!$AQ7)*100)</f>
      </c>
      <c r="Z7" s="16">
        <f>IF(GKScores!Z7="","",(GKScores!Z7/GKScores!$AQ7)*100)</f>
        <v>85.75498575498574</v>
      </c>
      <c r="AA7" s="17">
        <f>IF(GKScores!AA7="","",(GKScores!AA7/GKScores!$AQ7)*100)</f>
      </c>
      <c r="AB7" s="16">
        <f>IF(GKScores!AB7="","",(GKScores!AB7/GKScores!$AQ7)*100)</f>
      </c>
      <c r="AC7" s="17">
        <f>IF(GKScores!AC7="","",(GKScores!AC7/GKScores!$AQ7)*100)</f>
      </c>
      <c r="AD7" s="16">
        <f>IF(GKScores!AD7="","",(GKScores!AD7/GKScores!$AQ7)*100)</f>
        <v>95.72649572649571</v>
      </c>
      <c r="AE7" s="17">
        <f>IF(GKScores!AE7="","",(GKScores!AE7/GKScores!$AQ7)*100)</f>
      </c>
      <c r="AF7" s="16">
        <f>IF(GKScores!AF7="","",(GKScores!AF7/GKScores!$AQ7)*100)</f>
        <v>112.67806267806266</v>
      </c>
      <c r="AG7" s="17">
        <f>IF(GKScores!AG7="","",(GKScores!AG7/GKScores!$AQ7)*100)</f>
      </c>
      <c r="AH7" s="16">
        <f>IF(GKScores!AH7="","",(GKScores!AH7/GKScores!$AQ7)*100)</f>
      </c>
      <c r="AI7" s="17">
        <f>IF(GKScores!AI7="","",(GKScores!AI7/GKScores!$AQ7)*100)</f>
        <v>94.72934472934472</v>
      </c>
      <c r="AJ7" s="16">
        <f>IF(GKScores!AJ7="","",(GKScores!AJ7/GKScores!$AQ7)*100)</f>
      </c>
      <c r="AK7" s="17">
        <f>IF(GKScores!AK7="","",(GKScores!AK7/GKScores!$AQ7)*100)</f>
      </c>
      <c r="AL7" s="16">
        <f>IF(GKScores!AL7="","",(GKScores!AL7/GKScores!$AQ7)*100)</f>
        <v>96.72364672364672</v>
      </c>
    </row>
    <row r="8" spans="1:38" ht="12.75">
      <c r="A8" s="3" t="s">
        <v>82</v>
      </c>
      <c r="B8" s="2" t="s">
        <v>2</v>
      </c>
      <c r="C8" s="17">
        <f>IF(GKScores!C8="","",(GKScores!C8/GKScores!$AQ8)*100)</f>
        <v>106.41330166270784</v>
      </c>
      <c r="D8" s="16">
        <f>IF(GKScores!D8="","",(GKScores!D8/GKScores!$AQ8)*100)</f>
      </c>
      <c r="E8" s="17">
        <f>IF(GKScores!E8="","",(GKScores!E8/GKScores!$AQ8)*100)</f>
        <v>93.11163895486936</v>
      </c>
      <c r="F8" s="16">
        <f>IF(GKScores!F8="","",(GKScores!F8/GKScores!$AQ8)*100)</f>
      </c>
      <c r="G8" s="17">
        <f>IF(GKScores!G8="","",(GKScores!G8/GKScores!$AQ8)*100)</f>
      </c>
      <c r="H8" s="16">
        <f>IF(GKScores!H8="","",(GKScores!H8/GKScores!$AQ8)*100)</f>
        <v>96.43705463182899</v>
      </c>
      <c r="I8" s="17">
        <f>IF(GKScores!I8="","",(GKScores!I8/GKScores!$AQ8)*100)</f>
      </c>
      <c r="J8" s="16">
        <f>IF(GKScores!J8="","",(GKScores!J8/GKScores!$AQ8)*100)</f>
        <v>113.06413301662708</v>
      </c>
      <c r="K8" s="17">
        <f>IF(GKScores!K8="","",(GKScores!K8/GKScores!$AQ8)*100)</f>
      </c>
      <c r="L8" s="16">
        <f>IF(GKScores!L8="","",(GKScores!L8/GKScores!$AQ8)*100)</f>
      </c>
      <c r="M8" s="17">
        <f>IF(GKScores!M8="","",(GKScores!M8/GKScores!$AQ8)*100)</f>
      </c>
      <c r="N8" s="16">
        <f>IF(GKScores!N8="","",(GKScores!N8/GKScores!$AQ8)*100)</f>
        <v>96.43705463182899</v>
      </c>
      <c r="O8" s="17">
        <f>IF(GKScores!O8="","",(GKScores!O8/GKScores!$AQ8)*100)</f>
      </c>
      <c r="P8" s="16">
        <f>IF(GKScores!P8="","",(GKScores!P8/GKScores!$AQ8)*100)</f>
        <v>121.93190815518606</v>
      </c>
      <c r="Q8" s="17">
        <f>IF(GKScores!Q8="","",(GKScores!Q8/GKScores!$AQ8)*100)</f>
      </c>
      <c r="R8" s="16">
        <f>IF(GKScores!R8="","",(GKScores!R8/GKScores!$AQ8)*100)</f>
      </c>
      <c r="S8" s="17">
        <f>IF(GKScores!S8="","",(GKScores!S8/GKScores!$AQ8)*100)</f>
      </c>
      <c r="T8" s="16">
        <f>IF(GKScores!T8="","",(GKScores!T8/GKScores!$AQ8)*100)</f>
        <v>88.67775138558987</v>
      </c>
      <c r="U8" s="17">
        <f>IF(GKScores!U8="","",(GKScores!U8/GKScores!$AQ8)*100)</f>
        <v>114.17260490894697</v>
      </c>
      <c r="V8" s="16">
        <f>IF(GKScores!V8="","",(GKScores!V8/GKScores!$AQ8)*100)</f>
      </c>
      <c r="W8" s="17">
        <f>IF(GKScores!W8="","",(GKScores!W8/GKScores!$AQ8)*100)</f>
      </c>
      <c r="X8" s="16">
        <f>IF(GKScores!X8="","",(GKScores!X8/GKScores!$AQ8)*100)</f>
        <v>75.3760886777514</v>
      </c>
      <c r="Y8" s="17">
        <f>IF(GKScores!Y8="","",(GKScores!Y8/GKScores!$AQ8)*100)</f>
        <v>89.78622327790976</v>
      </c>
      <c r="Z8" s="16">
        <f>IF(GKScores!Z8="","",(GKScores!Z8/GKScores!$AQ8)*100)</f>
      </c>
      <c r="AA8" s="17">
        <f>IF(GKScores!AA8="","",(GKScores!AA8/GKScores!$AQ8)*100)</f>
        <v>90.89469517022962</v>
      </c>
      <c r="AB8" s="16">
        <f>IF(GKScores!AB8="","",(GKScores!AB8/GKScores!$AQ8)*100)</f>
      </c>
      <c r="AC8" s="17">
        <f>IF(GKScores!AC8="","",(GKScores!AC8/GKScores!$AQ8)*100)</f>
      </c>
      <c r="AD8" s="16">
        <f>IF(GKScores!AD8="","",(GKScores!AD8/GKScores!$AQ8)*100)</f>
      </c>
      <c r="AE8" s="17">
        <f>IF(GKScores!AE8="","",(GKScores!AE8/GKScores!$AQ8)*100)</f>
      </c>
      <c r="AF8" s="16">
        <f>IF(GKScores!AF8="","",(GKScores!AF8/GKScores!$AQ8)*100)</f>
        <v>103.08788598574823</v>
      </c>
      <c r="AG8" s="17">
        <f>IF(GKScores!AG8="","",(GKScores!AG8/GKScores!$AQ8)*100)</f>
      </c>
      <c r="AH8" s="16">
        <f>IF(GKScores!AH8="","",(GKScores!AH8/GKScores!$AQ8)*100)</f>
        <v>109.73871733966747</v>
      </c>
      <c r="AI8" s="17">
        <f>IF(GKScores!AI8="","",(GKScores!AI8/GKScores!$AQ8)*100)</f>
      </c>
      <c r="AJ8" s="16">
        <f>IF(GKScores!AJ8="","",(GKScores!AJ8/GKScores!$AQ8)*100)</f>
      </c>
      <c r="AK8" s="17">
        <f>IF(GKScores!AK8="","",(GKScores!AK8/GKScores!$AQ8)*100)</f>
        <v>100.87094220110848</v>
      </c>
      <c r="AL8" s="16">
        <f>IF(GKScores!AL8="","",(GKScores!AL8/GKScores!$AQ8)*100)</f>
      </c>
    </row>
    <row r="9" spans="1:38" ht="12.75">
      <c r="A9" s="3" t="s">
        <v>78</v>
      </c>
      <c r="B9" s="2" t="s">
        <v>2</v>
      </c>
      <c r="C9" s="17">
        <f>IF(GKScores!C9="","",(GKScores!C9/GKScores!$AQ9)*100)</f>
      </c>
      <c r="D9" s="16">
        <f>IF(GKScores!D9="","",(GKScores!D9/GKScores!$AQ9)*100)</f>
        <v>117.3512154233026</v>
      </c>
      <c r="E9" s="17">
        <f>IF(GKScores!E9="","",(GKScores!E9/GKScores!$AQ9)*100)</f>
      </c>
      <c r="F9" s="16">
        <f>IF(GKScores!F9="","",(GKScores!F9/GKScores!$AQ9)*100)</f>
        <v>113.83067896060352</v>
      </c>
      <c r="G9" s="17">
        <f>IF(GKScores!G9="","",(GKScores!G9/GKScores!$AQ9)*100)</f>
      </c>
      <c r="H9" s="16">
        <f>IF(GKScores!H9="","",(GKScores!H9/GKScores!$AQ9)*100)</f>
      </c>
      <c r="I9" s="17">
        <f>IF(GKScores!I9="","",(GKScores!I9/GKScores!$AQ9)*100)</f>
      </c>
      <c r="J9" s="16">
        <f>IF(GKScores!J9="","",(GKScores!J9/GKScores!$AQ9)*100)</f>
      </c>
      <c r="K9" s="17">
        <f>IF(GKScores!K9="","",(GKScores!K9/GKScores!$AQ9)*100)</f>
        <v>98.57502095557419</v>
      </c>
      <c r="L9" s="16">
        <f>IF(GKScores!L9="","",(GKScores!L9/GKScores!$AQ9)*100)</f>
      </c>
      <c r="M9" s="17">
        <f>IF(GKScores!M9="","",(GKScores!M9/GKScores!$AQ9)*100)</f>
      </c>
      <c r="N9" s="16">
        <f>IF(GKScores!N9="","",(GKScores!N9/GKScores!$AQ9)*100)</f>
        <v>118.52472757753563</v>
      </c>
      <c r="O9" s="17">
        <f>IF(GKScores!O9="","",(GKScores!O9/GKScores!$AQ9)*100)</f>
      </c>
      <c r="P9" s="16">
        <f>IF(GKScores!P9="","",(GKScores!P9/GKScores!$AQ9)*100)</f>
        <v>111.48365465213747</v>
      </c>
      <c r="Q9" s="17">
        <f>IF(GKScores!Q9="","",(GKScores!Q9/GKScores!$AQ9)*100)</f>
        <v>91.53394803017603</v>
      </c>
      <c r="R9" s="16">
        <f>IF(GKScores!R9="","",(GKScores!R9/GKScores!$AQ9)*100)</f>
      </c>
      <c r="S9" s="17">
        <f>IF(GKScores!S9="","",(GKScores!S9/GKScores!$AQ9)*100)</f>
        <v>100.92204526404025</v>
      </c>
      <c r="T9" s="16">
        <f>IF(GKScores!T9="","",(GKScores!T9/GKScores!$AQ9)*100)</f>
      </c>
      <c r="U9" s="17">
        <f>IF(GKScores!U9="","",(GKScores!U9/GKScores!$AQ9)*100)</f>
      </c>
      <c r="V9" s="16">
        <f>IF(GKScores!V9="","",(GKScores!V9/GKScores!$AQ9)*100)</f>
        <v>78.62531433361275</v>
      </c>
      <c r="W9" s="17">
        <f>IF(GKScores!W9="","",(GKScores!W9/GKScores!$AQ9)*100)</f>
      </c>
      <c r="X9" s="16">
        <f>IF(GKScores!X9="","",(GKScores!X9/GKScores!$AQ9)*100)</f>
        <v>83.31936295054486</v>
      </c>
      <c r="Y9" s="17">
        <f>IF(GKScores!Y9="","",(GKScores!Y9/GKScores!$AQ9)*100)</f>
      </c>
      <c r="Z9" s="16">
        <f>IF(GKScores!Z9="","",(GKScores!Z9/GKScores!$AQ9)*100)</f>
      </c>
      <c r="AA9" s="17">
        <f>IF(GKScores!AA9="","",(GKScores!AA9/GKScores!$AQ9)*100)</f>
      </c>
      <c r="AB9" s="16">
        <f>IF(GKScores!AB9="","",(GKScores!AB9/GKScores!$AQ9)*100)</f>
      </c>
      <c r="AC9" s="17">
        <f>IF(GKScores!AC9="","",(GKScores!AC9/GKScores!$AQ9)*100)</f>
      </c>
      <c r="AD9" s="16">
        <f>IF(GKScores!AD9="","",(GKScores!AD9/GKScores!$AQ9)*100)</f>
        <v>84.49287510477788</v>
      </c>
      <c r="AE9" s="17">
        <f>IF(GKScores!AE9="","",(GKScores!AE9/GKScores!$AQ9)*100)</f>
        <v>77.45180217937973</v>
      </c>
      <c r="AF9" s="16">
        <f>IF(GKScores!AF9="","",(GKScores!AF9/GKScores!$AQ9)*100)</f>
      </c>
      <c r="AG9" s="17">
        <f>IF(GKScores!AG9="","",(GKScores!AG9/GKScores!$AQ9)*100)</f>
        <v>115.00419111483654</v>
      </c>
      <c r="AH9" s="16">
        <f>IF(GKScores!AH9="","",(GKScores!AH9/GKScores!$AQ9)*100)</f>
      </c>
      <c r="AI9" s="17">
        <f>IF(GKScores!AI9="","",(GKScores!AI9/GKScores!$AQ9)*100)</f>
      </c>
      <c r="AJ9" s="16">
        <f>IF(GKScores!AJ9="","",(GKScores!AJ9/GKScores!$AQ9)*100)</f>
        <v>85.6663872590109</v>
      </c>
      <c r="AK9" s="17">
        <f>IF(GKScores!AK9="","",(GKScores!AK9/GKScores!$AQ9)*100)</f>
      </c>
      <c r="AL9" s="16">
        <f>IF(GKScores!AL9="","",(GKScores!AL9/GKScores!$AQ9)*100)</f>
        <v>123.21877619446772</v>
      </c>
    </row>
    <row r="10" spans="1:38" ht="12.75">
      <c r="A10" s="3" t="s">
        <v>77</v>
      </c>
      <c r="B10" s="2" t="s">
        <v>2</v>
      </c>
      <c r="C10" s="17">
        <f>IF(GKScores!C10="","",(GKScores!C10/GKScores!$AQ10)*100)</f>
      </c>
      <c r="D10" s="16">
        <f>IF(GKScores!D10="","",(GKScores!D10/GKScores!$AQ10)*100)</f>
        <v>105.60344827586208</v>
      </c>
      <c r="E10" s="17">
        <f>IF(GKScores!E10="","",(GKScores!E10/GKScores!$AQ10)*100)</f>
      </c>
      <c r="F10" s="16">
        <f>IF(GKScores!F10="","",(GKScores!F10/GKScores!$AQ10)*100)</f>
      </c>
      <c r="G10" s="17">
        <f>IF(GKScores!G10="","",(GKScores!G10/GKScores!$AQ10)*100)</f>
        <v>114.65517241379311</v>
      </c>
      <c r="H10" s="16">
        <f>IF(GKScores!H10="","",(GKScores!H10/GKScores!$AQ10)*100)</f>
      </c>
      <c r="I10" s="17">
        <f>IF(GKScores!I10="","",(GKScores!I10/GKScores!$AQ10)*100)</f>
        <v>96.55172413793103</v>
      </c>
      <c r="J10" s="16">
        <f>IF(GKScores!J10="","",(GKScores!J10/GKScores!$AQ10)*100)</f>
      </c>
      <c r="K10" s="17">
        <f>IF(GKScores!K10="","",(GKScores!K10/GKScores!$AQ10)*100)</f>
        <v>96.55172413793103</v>
      </c>
      <c r="L10" s="16">
        <f>IF(GKScores!L10="","",(GKScores!L10/GKScores!$AQ10)*100)</f>
      </c>
      <c r="M10" s="17">
        <f>IF(GKScores!M10="","",(GKScores!M10/GKScores!$AQ10)*100)</f>
      </c>
      <c r="N10" s="16">
        <f>IF(GKScores!N10="","",(GKScores!N10/GKScores!$AQ10)*100)</f>
        <v>101.58045977011494</v>
      </c>
      <c r="O10" s="17">
        <f>IF(GKScores!O10="","",(GKScores!O10/GKScores!$AQ10)*100)</f>
      </c>
      <c r="P10" s="16">
        <f>IF(GKScores!P10="","",(GKScores!P10/GKScores!$AQ10)*100)</f>
        <v>107.61494252873563</v>
      </c>
      <c r="Q10" s="17">
        <f>IF(GKScores!Q10="","",(GKScores!Q10/GKScores!$AQ10)*100)</f>
      </c>
      <c r="R10" s="16">
        <f>IF(GKScores!R10="","",(GKScores!R10/GKScores!$AQ10)*100)</f>
        <v>113.64942528735631</v>
      </c>
      <c r="S10" s="17">
        <f>IF(GKScores!S10="","",(GKScores!S10/GKScores!$AQ10)*100)</f>
      </c>
      <c r="T10" s="16">
        <f>IF(GKScores!T10="","",(GKScores!T10/GKScores!$AQ10)*100)</f>
      </c>
      <c r="U10" s="17">
        <f>IF(GKScores!U10="","",(GKScores!U10/GKScores!$AQ10)*100)</f>
      </c>
      <c r="V10" s="16">
        <f>IF(GKScores!V10="","",(GKScores!V10/GKScores!$AQ10)*100)</f>
        <v>81.4655172413793</v>
      </c>
      <c r="W10" s="17">
        <f>IF(GKScores!W10="","",(GKScores!W10/GKScores!$AQ10)*100)</f>
      </c>
      <c r="X10" s="16">
        <f>IF(GKScores!X10="","",(GKScores!X10/GKScores!$AQ10)*100)</f>
      </c>
      <c r="Y10" s="17">
        <f>IF(GKScores!Y10="","",(GKScores!Y10/GKScores!$AQ10)*100)</f>
      </c>
      <c r="Z10" s="16">
        <f>IF(GKScores!Z10="","",(GKScores!Z10/GKScores!$AQ10)*100)</f>
        <v>86.49425287356321</v>
      </c>
      <c r="AA10" s="17">
        <f>IF(GKScores!AA10="","",(GKScores!AA10/GKScores!$AQ10)*100)</f>
      </c>
      <c r="AB10" s="16">
        <f>IF(GKScores!AB10="","",(GKScores!AB10/GKScores!$AQ10)*100)</f>
        <v>106.60919540229885</v>
      </c>
      <c r="AC10" s="17">
        <f>IF(GKScores!AC10="","",(GKScores!AC10/GKScores!$AQ10)*100)</f>
        <v>103.5919540229885</v>
      </c>
      <c r="AD10" s="16">
        <f>IF(GKScores!AD10="","",(GKScores!AD10/GKScores!$AQ10)*100)</f>
      </c>
      <c r="AE10" s="17">
        <f>IF(GKScores!AE10="","",(GKScores!AE10/GKScores!$AQ10)*100)</f>
      </c>
      <c r="AF10" s="16">
        <f>IF(GKScores!AF10="","",(GKScores!AF10/GKScores!$AQ10)*100)</f>
        <v>95.54597701149426</v>
      </c>
      <c r="AG10" s="17">
        <f>IF(GKScores!AG10="","",(GKScores!AG10/GKScores!$AQ10)*100)</f>
        <v>100.57471264367817</v>
      </c>
      <c r="AH10" s="16">
        <f>IF(GKScores!AH10="","",(GKScores!AH10/GKScores!$AQ10)*100)</f>
      </c>
      <c r="AI10" s="17">
        <f>IF(GKScores!AI10="","",(GKScores!AI10/GKScores!$AQ10)*100)</f>
        <v>89.51149425287356</v>
      </c>
      <c r="AJ10" s="16">
        <f>IF(GKScores!AJ10="","",(GKScores!AJ10/GKScores!$AQ10)*100)</f>
      </c>
      <c r="AK10" s="17">
        <f>IF(GKScores!AK10="","",(GKScores!AK10/GKScores!$AQ10)*100)</f>
      </c>
      <c r="AL10" s="16">
        <f>IF(GKScores!AL10="","",(GKScores!AL10/GKScores!$AQ10)*100)</f>
      </c>
    </row>
    <row r="11" spans="5:38" ht="12.75">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42" ht="12.75">
      <c r="A12" s="3" t="s">
        <v>85</v>
      </c>
      <c r="B12" s="2" t="s">
        <v>3</v>
      </c>
      <c r="C12" s="17">
        <f>IF(GKScores!C12="","",(GKScores!C12/GKScores!$AQ12)*100)</f>
      </c>
      <c r="D12" s="16">
        <f>IF(GKScores!D12="","",(GKScores!D12/GKScores!$AQ12)*100)</f>
        <v>118.78088962108733</v>
      </c>
      <c r="E12" s="17">
        <f>IF(GKScores!E12="","",(GKScores!E12/GKScores!$AQ12)*100)</f>
      </c>
      <c r="F12" s="16">
        <f>IF(GKScores!F12="","",(GKScores!F12/GKScores!$AQ12)*100)</f>
        <v>108.4019769357496</v>
      </c>
      <c r="G12" s="17">
        <f>IF(GKScores!G12="","",(GKScores!G12/GKScores!$AQ12)*100)</f>
        <v>91.10378912685339</v>
      </c>
      <c r="H12" s="16">
        <f>IF(GKScores!H12="","",(GKScores!H12/GKScores!$AQ12)*100)</f>
      </c>
      <c r="I12" s="17">
        <f>IF(GKScores!I12="","",(GKScores!I12/GKScores!$AQ12)*100)</f>
        <v>86.49093904448107</v>
      </c>
      <c r="J12" s="16">
        <f>IF(GKScores!J12="","",(GKScores!J12/GKScores!$AQ12)*100)</f>
      </c>
      <c r="K12" s="17">
        <f>IF(GKScores!K12="","",(GKScores!K12/GKScores!$AQ12)*100)</f>
      </c>
      <c r="L12" s="16">
        <f>IF(GKScores!L12="","",(GKScores!L12/GKScores!$AQ12)*100)</f>
      </c>
      <c r="M12" s="17">
        <f>IF(GKScores!M12="","",(GKScores!M12/GKScores!$AQ12)*100)</f>
        <v>110.70840197693576</v>
      </c>
      <c r="N12" s="16">
        <f>IF(GKScores!N12="","",(GKScores!N12/GKScores!$AQ12)*100)</f>
      </c>
      <c r="O12" s="17">
        <f>IF(GKScores!O12="","",(GKScores!O12/GKScores!$AQ12)*100)</f>
      </c>
      <c r="P12" s="16">
        <f>IF(GKScores!P12="","",(GKScores!P12/GKScores!$AQ12)*100)</f>
        <v>113.0148270181219</v>
      </c>
      <c r="Q12" s="17">
        <f>IF(GKScores!Q12="","",(GKScores!Q12/GKScores!$AQ12)*100)</f>
      </c>
      <c r="R12" s="16">
        <f>IF(GKScores!R12="","",(GKScores!R12/GKScores!$AQ12)*100)</f>
      </c>
      <c r="S12" s="17">
        <f>IF(GKScores!S12="","",(GKScores!S12/GKScores!$AQ12)*100)</f>
      </c>
      <c r="T12" s="16">
        <f>IF(GKScores!T12="","",(GKScores!T12/GKScores!$AQ12)*100)</f>
        <v>100.32948929159804</v>
      </c>
      <c r="U12" s="17">
        <f>IF(GKScores!U12="","",(GKScores!U12/GKScores!$AQ12)*100)</f>
      </c>
      <c r="V12" s="16">
        <f>IF(GKScores!V12="","",(GKScores!V12/GKScores!$AQ12)*100)</f>
        <v>89.9505766062603</v>
      </c>
      <c r="W12" s="17">
        <f>IF(GKScores!W12="","",(GKScores!W12/GKScores!$AQ12)*100)</f>
        <v>68.03953871499176</v>
      </c>
      <c r="X12" s="16">
        <f>IF(GKScores!X12="","",(GKScores!X12/GKScores!$AQ12)*100)</f>
      </c>
      <c r="Y12" s="17">
        <f>IF(GKScores!Y12="","",(GKScores!Y12/GKScores!$AQ12)*100)</f>
      </c>
      <c r="Z12" s="16">
        <f>IF(GKScores!Z12="","",(GKScores!Z12/GKScores!$AQ12)*100)</f>
        <v>107.24876441515651</v>
      </c>
      <c r="AA12" s="17">
        <f>IF(GKScores!AA12="","",(GKScores!AA12/GKScores!$AQ12)*100)</f>
      </c>
      <c r="AB12" s="16">
        <f>IF(GKScores!AB12="","",(GKScores!AB12/GKScores!$AQ12)*100)</f>
        <v>114.16803953871499</v>
      </c>
      <c r="AC12" s="17">
        <f>IF(GKScores!AC12="","",(GKScores!AC12/GKScores!$AQ12)*100)</f>
      </c>
      <c r="AD12" s="16">
        <f>IF(GKScores!AD12="","",(GKScores!AD12/GKScores!$AQ12)*100)</f>
      </c>
      <c r="AE12" s="17">
        <f>IF(GKScores!AE12="","",(GKScores!AE12/GKScores!$AQ12)*100)</f>
        <v>85.33772652388798</v>
      </c>
      <c r="AF12" s="16">
        <f>IF(GKScores!AF12="","",(GKScores!AF12/GKScores!$AQ12)*100)</f>
      </c>
      <c r="AG12" s="17">
        <f>IF(GKScores!AG12="","",(GKScores!AG12/GKScores!$AQ12)*100)</f>
        <v>94.56342668863262</v>
      </c>
      <c r="AH12" s="16">
        <f>IF(GKScores!AH12="","",(GKScores!AH12/GKScores!$AQ12)*100)</f>
      </c>
      <c r="AI12" s="17">
        <f>IF(GKScores!AI12="","",(GKScores!AI12/GKScores!$AQ12)*100)</f>
      </c>
      <c r="AJ12" s="16">
        <f>IF(GKScores!AJ12="","",(GKScores!AJ12/GKScores!$AQ12)*100)</f>
      </c>
      <c r="AK12" s="17">
        <f>IF(GKScores!AK12="","",(GKScores!AK12/GKScores!$AQ12)*100)</f>
        <v>111.86161449752883</v>
      </c>
      <c r="AL12" s="16">
        <f>IF(GKScores!AL12="","",(GKScores!AL12/GKScores!$AQ12)*100)</f>
      </c>
      <c r="AP12" s="9"/>
    </row>
    <row r="13" spans="1:38" ht="12.75">
      <c r="A13" s="3" t="s">
        <v>86</v>
      </c>
      <c r="B13" s="2" t="s">
        <v>3</v>
      </c>
      <c r="C13" s="17">
        <f>IF(GKScores!C13="","",(GKScores!C13/GKScores!$AQ13)*100)</f>
      </c>
      <c r="D13" s="16">
        <f>IF(GKScores!D13="","",(GKScores!D13/GKScores!$AQ13)*100)</f>
        <v>114.46540880503144</v>
      </c>
      <c r="E13" s="17">
        <f>IF(GKScores!E13="","",(GKScores!E13/GKScores!$AQ13)*100)</f>
        <v>100.1572327044025</v>
      </c>
      <c r="F13" s="16">
        <f>IF(GKScores!F13="","",(GKScores!F13/GKScores!$AQ13)*100)</f>
      </c>
      <c r="G13" s="17">
        <f>IF(GKScores!G13="","",(GKScores!G13/GKScores!$AQ13)*100)</f>
        <v>117.76729559748426</v>
      </c>
      <c r="H13" s="16">
        <f>IF(GKScores!H13="","",(GKScores!H13/GKScores!$AQ13)*100)</f>
      </c>
      <c r="I13" s="17">
        <f>IF(GKScores!I13="","",(GKScores!I13/GKScores!$AQ13)*100)</f>
      </c>
      <c r="J13" s="16">
        <f>IF(GKScores!J13="","",(GKScores!J13/GKScores!$AQ13)*100)</f>
      </c>
      <c r="K13" s="17">
        <f>IF(GKScores!K13="","",(GKScores!K13/GKScores!$AQ13)*100)</f>
        <v>114.46540880503144</v>
      </c>
      <c r="L13" s="16">
        <f>IF(GKScores!L13="","",(GKScores!L13/GKScores!$AQ13)*100)</f>
      </c>
      <c r="M13" s="17">
        <f>IF(GKScores!M13="","",(GKScores!M13/GKScores!$AQ13)*100)</f>
      </c>
      <c r="N13" s="16">
        <f>IF(GKScores!N13="","",(GKScores!N13/GKScores!$AQ13)*100)</f>
      </c>
      <c r="O13" s="17">
        <f>IF(GKScores!O13="","",(GKScores!O13/GKScores!$AQ13)*100)</f>
        <v>113.36477987421382</v>
      </c>
      <c r="P13" s="16">
        <f>IF(GKScores!P13="","",(GKScores!P13/GKScores!$AQ13)*100)</f>
      </c>
      <c r="Q13" s="17">
        <f>IF(GKScores!Q13="","",(GKScores!Q13/GKScores!$AQ13)*100)</f>
      </c>
      <c r="R13" s="16">
        <f>IF(GKScores!R13="","",(GKScores!R13/GKScores!$AQ13)*100)</f>
        <v>104.55974842767294</v>
      </c>
      <c r="S13" s="17">
        <f>IF(GKScores!S13="","",(GKScores!S13/GKScores!$AQ13)*100)</f>
      </c>
      <c r="T13" s="16">
        <f>IF(GKScores!T13="","",(GKScores!T13/GKScores!$AQ13)*100)</f>
        <v>103.45911949685534</v>
      </c>
      <c r="U13" s="17">
        <f>IF(GKScores!U13="","",(GKScores!U13/GKScores!$AQ13)*100)</f>
        <v>111.16352201257862</v>
      </c>
      <c r="V13" s="16">
        <f>IF(GKScores!V13="","",(GKScores!V13/GKScores!$AQ13)*100)</f>
      </c>
      <c r="W13" s="17">
        <f>IF(GKScores!W13="","",(GKScores!W13/GKScores!$AQ13)*100)</f>
      </c>
      <c r="X13" s="16">
        <f>IF(GKScores!X13="","",(GKScores!X13/GKScores!$AQ13)*100)</f>
        <v>84.74842767295597</v>
      </c>
      <c r="Y13" s="17">
        <f>IF(GKScores!Y13="","",(GKScores!Y13/GKScores!$AQ13)*100)</f>
      </c>
      <c r="Z13" s="16">
        <f>IF(GKScores!Z13="","",(GKScores!Z13/GKScores!$AQ13)*100)</f>
        <v>69.33962264150944</v>
      </c>
      <c r="AA13" s="17">
        <f>IF(GKScores!AA13="","",(GKScores!AA13/GKScores!$AQ13)*100)</f>
      </c>
      <c r="AB13" s="16">
        <f>IF(GKScores!AB13="","",(GKScores!AB13/GKScores!$AQ13)*100)</f>
      </c>
      <c r="AC13" s="17">
        <f>IF(GKScores!AC13="","",(GKScores!AC13/GKScores!$AQ13)*100)</f>
        <v>82.54716981132076</v>
      </c>
      <c r="AD13" s="16">
        <f>IF(GKScores!AD13="","",(GKScores!AD13/GKScores!$AQ13)*100)</f>
      </c>
      <c r="AE13" s="17">
        <f>IF(GKScores!AE13="","",(GKScores!AE13/GKScores!$AQ13)*100)</f>
      </c>
      <c r="AF13" s="16">
        <f>IF(GKScores!AF13="","",(GKScores!AF13/GKScores!$AQ13)*100)</f>
      </c>
      <c r="AG13" s="17">
        <f>IF(GKScores!AG13="","",(GKScores!AG13/GKScores!$AQ13)*100)</f>
      </c>
      <c r="AH13" s="16">
        <f>IF(GKScores!AH13="","",(GKScores!AH13/GKScores!$AQ13)*100)</f>
        <v>88.0503144654088</v>
      </c>
      <c r="AI13" s="17">
        <f>IF(GKScores!AI13="","",(GKScores!AI13/GKScores!$AQ13)*100)</f>
        <v>89.15094339622641</v>
      </c>
      <c r="AJ13" s="16">
        <f>IF(GKScores!AJ13="","",(GKScores!AJ13/GKScores!$AQ13)*100)</f>
      </c>
      <c r="AK13" s="17">
        <f>IF(GKScores!AK13="","",(GKScores!AK13/GKScores!$AQ13)*100)</f>
        <v>106.76100628930818</v>
      </c>
      <c r="AL13" s="16">
        <f>IF(GKScores!AL13="","",(GKScores!AL13/GKScores!$AQ13)*100)</f>
      </c>
    </row>
    <row r="14" spans="1:38" ht="12.75">
      <c r="A14" s="3" t="s">
        <v>88</v>
      </c>
      <c r="B14" s="2" t="s">
        <v>3</v>
      </c>
      <c r="C14" s="17">
        <f>IF(GKScores!C14="","",(GKScores!C14/GKScores!$AQ14)*100)</f>
      </c>
      <c r="D14" s="16">
        <f>IF(GKScores!D14="","",(GKScores!D14/GKScores!$AQ14)*100)</f>
      </c>
      <c r="E14" s="17">
        <f>IF(GKScores!E14="","",(GKScores!E14/GKScores!$AQ14)*100)</f>
      </c>
      <c r="F14" s="16">
        <f>IF(GKScores!F14="","",(GKScores!F14/GKScores!$AQ14)*100)</f>
        <v>89.95983935742971</v>
      </c>
      <c r="G14" s="17">
        <f>IF(GKScores!G14="","",(GKScores!G14/GKScores!$AQ14)*100)</f>
      </c>
      <c r="H14" s="16">
        <f>IF(GKScores!H14="","",(GKScores!H14/GKScores!$AQ14)*100)</f>
      </c>
      <c r="I14" s="17">
        <f>IF(GKScores!I14="","",(GKScores!I14/GKScores!$AQ14)*100)</f>
      </c>
      <c r="J14" s="16">
        <f>IF(GKScores!J14="","",(GKScores!J14/GKScores!$AQ14)*100)</f>
        <v>112.44979919678715</v>
      </c>
      <c r="K14" s="17">
        <f>IF(GKScores!K14="","",(GKScores!K14/GKScores!$AQ14)*100)</f>
        <v>102.3293172690763</v>
      </c>
      <c r="L14" s="16">
        <f>IF(GKScores!L14="","",(GKScores!L14/GKScores!$AQ14)*100)</f>
      </c>
      <c r="M14" s="17">
        <f>IF(GKScores!M14="","",(GKScores!M14/GKScores!$AQ14)*100)</f>
      </c>
      <c r="N14" s="16">
        <f>IF(GKScores!N14="","",(GKScores!N14/GKScores!$AQ14)*100)</f>
        <v>82.08835341365462</v>
      </c>
      <c r="O14" s="17">
        <f>IF(GKScores!O14="","",(GKScores!O14/GKScores!$AQ14)*100)</f>
        <v>118.07228915662651</v>
      </c>
      <c r="P14" s="16">
        <f>IF(GKScores!P14="","",(GKScores!P14/GKScores!$AQ14)*100)</f>
      </c>
      <c r="Q14" s="17">
        <f>IF(GKScores!Q14="","",(GKScores!Q14/GKScores!$AQ14)*100)</f>
      </c>
      <c r="R14" s="16">
        <f>IF(GKScores!R14="","",(GKScores!R14/GKScores!$AQ14)*100)</f>
        <v>116.94779116465864</v>
      </c>
      <c r="S14" s="17">
        <f>IF(GKScores!S14="","",(GKScores!S14/GKScores!$AQ14)*100)</f>
        <v>110.2008032128514</v>
      </c>
      <c r="T14" s="16">
        <f>IF(GKScores!T14="","",(GKScores!T14/GKScores!$AQ14)*100)</f>
      </c>
      <c r="U14" s="17">
        <f>IF(GKScores!U14="","",(GKScores!U14/GKScores!$AQ14)*100)</f>
      </c>
      <c r="V14" s="16">
        <f>IF(GKScores!V14="","",(GKScores!V14/GKScores!$AQ14)*100)</f>
      </c>
      <c r="W14" s="17">
        <f>IF(GKScores!W14="","",(GKScores!W14/GKScores!$AQ14)*100)</f>
        <v>82.08835341365462</v>
      </c>
      <c r="X14" s="16">
        <f>IF(GKScores!X14="","",(GKScores!X14/GKScores!$AQ14)*100)</f>
      </c>
      <c r="Y14" s="17">
        <f>IF(GKScores!Y14="","",(GKScores!Y14/GKScores!$AQ14)*100)</f>
      </c>
      <c r="Z14" s="16">
        <f>IF(GKScores!Z14="","",(GKScores!Z14/GKScores!$AQ14)*100)</f>
      </c>
      <c r="AA14" s="17">
        <f>IF(GKScores!AA14="","",(GKScores!AA14/GKScores!$AQ14)*100)</f>
        <v>106.82730923694778</v>
      </c>
      <c r="AB14" s="16">
        <f>IF(GKScores!AB14="","",(GKScores!AB14/GKScores!$AQ14)*100)</f>
      </c>
      <c r="AC14" s="17">
        <f>IF(GKScores!AC14="","",(GKScores!AC14/GKScores!$AQ14)*100)</f>
        <v>97.83132530120481</v>
      </c>
      <c r="AD14" s="16">
        <f>IF(GKScores!AD14="","",(GKScores!AD14/GKScores!$AQ14)*100)</f>
      </c>
      <c r="AE14" s="17">
        <f>IF(GKScores!AE14="","",(GKScores!AE14/GKScores!$AQ14)*100)</f>
      </c>
      <c r="AF14" s="16">
        <f>IF(GKScores!AF14="","",(GKScores!AF14/GKScores!$AQ14)*100)</f>
        <v>111.32530120481927</v>
      </c>
      <c r="AG14" s="17">
        <f>IF(GKScores!AG14="","",(GKScores!AG14/GKScores!$AQ14)*100)</f>
        <v>94.4578313253012</v>
      </c>
      <c r="AH14" s="16">
        <f>IF(GKScores!AH14="","",(GKScores!AH14/GKScores!$AQ14)*100)</f>
      </c>
      <c r="AI14" s="17">
        <f>IF(GKScores!AI14="","",(GKScores!AI14/GKScores!$AQ14)*100)</f>
      </c>
      <c r="AJ14" s="16">
        <f>IF(GKScores!AJ14="","",(GKScores!AJ14/GKScores!$AQ14)*100)</f>
        <v>86.5863453815261</v>
      </c>
      <c r="AK14" s="17">
        <f>IF(GKScores!AK14="","",(GKScores!AK14/GKScores!$AQ14)*100)</f>
      </c>
      <c r="AL14" s="16">
        <f>IF(GKScores!AL14="","",(GKScores!AL14/GKScores!$AQ14)*100)</f>
        <v>88.83534136546186</v>
      </c>
    </row>
    <row r="15" spans="1:38" ht="12.75">
      <c r="A15" s="3" t="s">
        <v>89</v>
      </c>
      <c r="B15" s="2" t="s">
        <v>3</v>
      </c>
      <c r="C15" s="17">
        <f>IF(GKScores!C15="","",(GKScores!C15/GKScores!$AQ15)*100)</f>
        <v>123.86058981233244</v>
      </c>
      <c r="D15" s="16">
        <f>IF(GKScores!D15="","",(GKScores!D15/GKScores!$AQ15)*100)</f>
      </c>
      <c r="E15" s="17">
        <f>IF(GKScores!E15="","",(GKScores!E15/GKScores!$AQ15)*100)</f>
      </c>
      <c r="F15" s="16">
        <f>IF(GKScores!F15="","",(GKScores!F15/GKScores!$AQ15)*100)</f>
      </c>
      <c r="G15" s="17">
        <f>IF(GKScores!G15="","",(GKScores!G15/GKScores!$AQ15)*100)</f>
        <v>77.5692582663092</v>
      </c>
      <c r="H15" s="16">
        <f>IF(GKScores!H15="","",(GKScores!H15/GKScores!$AQ15)*100)</f>
      </c>
      <c r="I15" s="17">
        <f>IF(GKScores!I15="","",(GKScores!I15/GKScores!$AQ15)*100)</f>
      </c>
      <c r="J15" s="16">
        <f>IF(GKScores!J15="","",(GKScores!J15/GKScores!$AQ15)*100)</f>
        <v>111.34941912421806</v>
      </c>
      <c r="K15" s="17">
        <f>IF(GKScores!K15="","",(GKScores!K15/GKScores!$AQ15)*100)</f>
      </c>
      <c r="L15" s="16">
        <f>IF(GKScores!L15="","",(GKScores!L15/GKScores!$AQ15)*100)</f>
        <v>101.34048257372655</v>
      </c>
      <c r="M15" s="17">
        <f>IF(GKScores!M15="","",(GKScores!M15/GKScores!$AQ15)*100)</f>
      </c>
      <c r="N15" s="16">
        <f>IF(GKScores!N15="","",(GKScores!N15/GKScores!$AQ15)*100)</f>
        <v>83.8248436103664</v>
      </c>
      <c r="O15" s="17">
        <f>IF(GKScores!O15="","",(GKScores!O15/GKScores!$AQ15)*100)</f>
      </c>
      <c r="P15" s="16">
        <f>IF(GKScores!P15="","",(GKScores!P15/GKScores!$AQ15)*100)</f>
        <v>125.11170688114387</v>
      </c>
      <c r="Q15" s="17">
        <f>IF(GKScores!Q15="","",(GKScores!Q15/GKScores!$AQ15)*100)</f>
      </c>
      <c r="R15" s="16">
        <f>IF(GKScores!R15="","",(GKScores!R15/GKScores!$AQ15)*100)</f>
      </c>
      <c r="S15" s="17">
        <f>IF(GKScores!S15="","",(GKScores!S15/GKScores!$AQ15)*100)</f>
        <v>102.59159964253797</v>
      </c>
      <c r="T15" s="16">
        <f>IF(GKScores!T15="","",(GKScores!T15/GKScores!$AQ15)*100)</f>
      </c>
      <c r="U15" s="17">
        <f>IF(GKScores!U15="","",(GKScores!U15/GKScores!$AQ15)*100)</f>
      </c>
      <c r="V15" s="16">
        <f>IF(GKScores!V15="","",(GKScores!V15/GKScores!$AQ15)*100)</f>
        <v>90.08042895442358</v>
      </c>
      <c r="W15" s="17">
        <f>IF(GKScores!W15="","",(GKScores!W15/GKScores!$AQ15)*100)</f>
      </c>
      <c r="X15" s="16">
        <f>IF(GKScores!X15="","",(GKScores!X15/GKScores!$AQ15)*100)</f>
      </c>
      <c r="Y15" s="17">
        <f>IF(GKScores!Y15="","",(GKScores!Y15/GKScores!$AQ15)*100)</f>
        <v>107.59606791778373</v>
      </c>
      <c r="Z15" s="16">
        <f>IF(GKScores!Z15="","",(GKScores!Z15/GKScores!$AQ15)*100)</f>
      </c>
      <c r="AA15" s="17">
        <f>IF(GKScores!AA15="","",(GKScores!AA15/GKScores!$AQ15)*100)</f>
      </c>
      <c r="AB15" s="16">
        <f>IF(GKScores!AB15="","",(GKScores!AB15/GKScores!$AQ15)*100)</f>
        <v>98.83824843610365</v>
      </c>
      <c r="AC15" s="17">
        <f>IF(GKScores!AC15="","",(GKScores!AC15/GKScores!$AQ15)*100)</f>
      </c>
      <c r="AD15" s="16">
        <f>IF(GKScores!AD15="","",(GKScores!AD15/GKScores!$AQ15)*100)</f>
        <v>100.0893655049151</v>
      </c>
      <c r="AE15" s="17">
        <f>IF(GKScores!AE15="","",(GKScores!AE15/GKScores!$AQ15)*100)</f>
        <v>77.5692582663092</v>
      </c>
      <c r="AF15" s="16">
        <f>IF(GKScores!AF15="","",(GKScores!AF15/GKScores!$AQ15)*100)</f>
      </c>
      <c r="AG15" s="17">
        <f>IF(GKScores!AG15="","",(GKScores!AG15/GKScores!$AQ15)*100)</f>
      </c>
      <c r="AH15" s="16">
        <f>IF(GKScores!AH15="","",(GKScores!AH15/GKScores!$AQ15)*100)</f>
        <v>108.84718498659518</v>
      </c>
      <c r="AI15" s="17">
        <f>IF(GKScores!AI15="","",(GKScores!AI15/GKScores!$AQ15)*100)</f>
      </c>
      <c r="AJ15" s="16">
        <f>IF(GKScores!AJ15="","",(GKScores!AJ15/GKScores!$AQ15)*100)</f>
      </c>
      <c r="AK15" s="17">
        <f>IF(GKScores!AK15="","",(GKScores!AK15/GKScores!$AQ15)*100)</f>
      </c>
      <c r="AL15" s="16">
        <f>IF(GKScores!AL15="","",(GKScores!AL15/GKScores!$AQ15)*100)</f>
        <v>91.33154602323503</v>
      </c>
    </row>
    <row r="16" spans="1:38" ht="12.75">
      <c r="A16" s="3" t="s">
        <v>90</v>
      </c>
      <c r="B16" s="2" t="s">
        <v>3</v>
      </c>
      <c r="C16" s="17">
        <f>IF(GKScores!C16="","",(GKScores!C16/GKScores!$AQ16)*100)</f>
        <v>100.61349693251533</v>
      </c>
      <c r="D16" s="16">
        <f>IF(GKScores!D16="","",(GKScores!D16/GKScores!$AQ16)*100)</f>
      </c>
      <c r="E16" s="17">
        <f>IF(GKScores!E16="","",(GKScores!E16/GKScores!$AQ16)*100)</f>
        <v>106.74846625766872</v>
      </c>
      <c r="F16" s="16">
        <f>IF(GKScores!F16="","",(GKScores!F16/GKScores!$AQ16)*100)</f>
      </c>
      <c r="G16" s="17">
        <f>IF(GKScores!G16="","",(GKScores!G16/GKScores!$AQ16)*100)</f>
      </c>
      <c r="H16" s="16">
        <f>IF(GKScores!H16="","",(GKScores!H16/GKScores!$AQ16)*100)</f>
      </c>
      <c r="I16" s="17">
        <f>IF(GKScores!I16="","",(GKScores!I16/GKScores!$AQ16)*100)</f>
        <v>96.93251533742331</v>
      </c>
      <c r="J16" s="16">
        <f>IF(GKScores!J16="","",(GKScores!J16/GKScores!$AQ16)*100)</f>
      </c>
      <c r="K16" s="17">
        <f>IF(GKScores!K16="","",(GKScores!K16/GKScores!$AQ16)*100)</f>
      </c>
      <c r="L16" s="16">
        <f>IF(GKScores!L16="","",(GKScores!L16/GKScores!$AQ16)*100)</f>
        <v>95.70552147239265</v>
      </c>
      <c r="M16" s="17">
        <f>IF(GKScores!M16="","",(GKScores!M16/GKScores!$AQ16)*100)</f>
        <v>120.24539877300613</v>
      </c>
      <c r="N16" s="16">
        <f>IF(GKScores!N16="","",(GKScores!N16/GKScores!$AQ16)*100)</f>
      </c>
      <c r="O16" s="17">
        <f>IF(GKScores!O16="","",(GKScores!O16/GKScores!$AQ16)*100)</f>
      </c>
      <c r="P16" s="16">
        <f>IF(GKScores!P16="","",(GKScores!P16/GKScores!$AQ16)*100)</f>
        <v>110.42944785276075</v>
      </c>
      <c r="Q16" s="17">
        <f>IF(GKScores!Q16="","",(GKScores!Q16/GKScores!$AQ16)*100)</f>
      </c>
      <c r="R16" s="16">
        <f>IF(GKScores!R16="","",(GKScores!R16/GKScores!$AQ16)*100)</f>
        <v>95.70552147239265</v>
      </c>
      <c r="S16" s="17">
        <f>IF(GKScores!S16="","",(GKScores!S16/GKScores!$AQ16)*100)</f>
      </c>
      <c r="T16" s="16">
        <f>IF(GKScores!T16="","",(GKScores!T16/GKScores!$AQ16)*100)</f>
      </c>
      <c r="U16" s="17">
        <f>IF(GKScores!U16="","",(GKScores!U16/GKScores!$AQ16)*100)</f>
      </c>
      <c r="V16" s="16">
        <f>IF(GKScores!V16="","",(GKScores!V16/GKScores!$AQ16)*100)</f>
        <v>99.38650306748467</v>
      </c>
      <c r="W16" s="17">
        <f>IF(GKScores!W16="","",(GKScores!W16/GKScores!$AQ16)*100)</f>
      </c>
      <c r="X16" s="16">
        <f>IF(GKScores!X16="","",(GKScores!X16/GKScores!$AQ16)*100)</f>
        <v>95.70552147239265</v>
      </c>
      <c r="Y16" s="17">
        <f>IF(GKScores!Y16="","",(GKScores!Y16/GKScores!$AQ16)*100)</f>
      </c>
      <c r="Z16" s="16">
        <f>IF(GKScores!Z16="","",(GKScores!Z16/GKScores!$AQ16)*100)</f>
      </c>
      <c r="AA16" s="17">
        <f>IF(GKScores!AA16="","",(GKScores!AA16/GKScores!$AQ16)*100)</f>
      </c>
      <c r="AB16" s="16">
        <f>IF(GKScores!AB16="","",(GKScores!AB16/GKScores!$AQ16)*100)</f>
        <v>98.15950920245399</v>
      </c>
      <c r="AC16" s="17">
        <f>IF(GKScores!AC16="","",(GKScores!AC16/GKScores!$AQ16)*100)</f>
      </c>
      <c r="AD16" s="16">
        <f>IF(GKScores!AD16="","",(GKScores!AD16/GKScores!$AQ16)*100)</f>
        <v>96.93251533742331</v>
      </c>
      <c r="AE16" s="17">
        <f>IF(GKScores!AE16="","",(GKScores!AE16/GKScores!$AQ16)*100)</f>
      </c>
      <c r="AF16" s="16">
        <f>IF(GKScores!AF16="","",(GKScores!AF16/GKScores!$AQ16)*100)</f>
        <v>112.88343558282207</v>
      </c>
      <c r="AG16" s="17">
        <f>IF(GKScores!AG16="","",(GKScores!AG16/GKScores!$AQ16)*100)</f>
        <v>87.11656441717791</v>
      </c>
      <c r="AH16" s="16">
        <f>IF(GKScores!AH16="","",(GKScores!AH16/GKScores!$AQ16)*100)</f>
      </c>
      <c r="AI16" s="17">
        <f>IF(GKScores!AI16="","",(GKScores!AI16/GKScores!$AQ16)*100)</f>
      </c>
      <c r="AJ16" s="16">
        <f>IF(GKScores!AJ16="","",(GKScores!AJ16/GKScores!$AQ16)*100)</f>
        <v>83.43558282208589</v>
      </c>
      <c r="AK16" s="17">
        <f>IF(GKScores!AK16="","",(GKScores!AK16/GKScores!$AQ16)*100)</f>
      </c>
      <c r="AL16" s="16">
        <f>IF(GKScores!AL16="","",(GKScores!AL16/GKScores!$AQ16)*100)</f>
      </c>
    </row>
    <row r="17" spans="1:38" ht="12.75">
      <c r="A17" s="3" t="s">
        <v>91</v>
      </c>
      <c r="B17" s="2" t="s">
        <v>3</v>
      </c>
      <c r="C17" s="17">
        <f>IF(GKScores!C17="","",(GKScores!C17/GKScores!$AQ17)*100)</f>
      </c>
      <c r="D17" s="16">
        <f>IF(GKScores!D17="","",(GKScores!D17/GKScores!$AQ17)*100)</f>
      </c>
      <c r="E17" s="17">
        <f>IF(GKScores!E17="","",(GKScores!E17/GKScores!$AQ17)*100)</f>
      </c>
      <c r="F17" s="16">
        <f>IF(GKScores!F17="","",(GKScores!F17/GKScores!$AQ17)*100)</f>
        <v>109.46180555555556</v>
      </c>
      <c r="G17" s="17">
        <f>IF(GKScores!G17="","",(GKScores!G17/GKScores!$AQ17)*100)</f>
      </c>
      <c r="H17" s="16">
        <f>IF(GKScores!H17="","",(GKScores!H17/GKScores!$AQ17)*100)</f>
        <v>100.43402777777779</v>
      </c>
      <c r="I17" s="17">
        <f>IF(GKScores!I17="","",(GKScores!I17/GKScores!$AQ17)*100)</f>
      </c>
      <c r="J17" s="16">
        <f>IF(GKScores!J17="","",(GKScores!J17/GKScores!$AQ17)*100)</f>
        <v>95.9201388888889</v>
      </c>
      <c r="K17" s="17">
        <f>IF(GKScores!K17="","",(GKScores!K17/GKScores!$AQ17)*100)</f>
      </c>
      <c r="L17" s="16">
        <f>IF(GKScores!L17="","",(GKScores!L17/GKScores!$AQ17)*100)</f>
        <v>103.81944444444444</v>
      </c>
      <c r="M17" s="17">
        <f>IF(GKScores!M17="","",(GKScores!M17/GKScores!$AQ17)*100)</f>
      </c>
      <c r="N17" s="16">
        <f>IF(GKScores!N17="","",(GKScores!N17/GKScores!$AQ17)*100)</f>
        <v>100.43402777777779</v>
      </c>
      <c r="O17" s="17">
        <f>IF(GKScores!O17="","",(GKScores!O17/GKScores!$AQ17)*100)</f>
        <v>107.20486111111111</v>
      </c>
      <c r="P17" s="16">
        <f>IF(GKScores!P17="","",(GKScores!P17/GKScores!$AQ17)*100)</f>
      </c>
      <c r="Q17" s="17">
        <f>IF(GKScores!Q17="","",(GKScores!Q17/GKScores!$AQ17)*100)</f>
        <v>95.9201388888889</v>
      </c>
      <c r="R17" s="16">
        <f>IF(GKScores!R17="","",(GKScores!R17/GKScores!$AQ17)*100)</f>
      </c>
      <c r="S17" s="17">
        <f>IF(GKScores!S17="","",(GKScores!S17/GKScores!$AQ17)*100)</f>
      </c>
      <c r="T17" s="16">
        <f>IF(GKScores!T17="","",(GKScores!T17/GKScores!$AQ17)*100)</f>
      </c>
      <c r="U17" s="17">
        <f>IF(GKScores!U17="","",(GKScores!U17/GKScores!$AQ17)*100)</f>
      </c>
      <c r="V17" s="16">
        <f>IF(GKScores!V17="","",(GKScores!V17/GKScores!$AQ17)*100)</f>
      </c>
      <c r="W17" s="17">
        <f>IF(GKScores!W17="","",(GKScores!W17/GKScores!$AQ17)*100)</f>
      </c>
      <c r="X17" s="16">
        <f>IF(GKScores!X17="","",(GKScores!X17/GKScores!$AQ17)*100)</f>
      </c>
      <c r="Y17" s="17">
        <f>IF(GKScores!Y17="","",(GKScores!Y17/GKScores!$AQ17)*100)</f>
      </c>
      <c r="Z17" s="16">
        <f>IF(GKScores!Z17="","",(GKScores!Z17/GKScores!$AQ17)*100)</f>
        <v>75.6076388888889</v>
      </c>
      <c r="AA17" s="17">
        <f>IF(GKScores!AA17="","",(GKScores!AA17/GKScores!$AQ17)*100)</f>
        <v>88.02083333333334</v>
      </c>
      <c r="AB17" s="16">
        <f>IF(GKScores!AB17="","",(GKScores!AB17/GKScores!$AQ17)*100)</f>
      </c>
      <c r="AC17" s="17">
        <f>IF(GKScores!AC17="","",(GKScores!AC17/GKScores!$AQ17)*100)</f>
      </c>
      <c r="AD17" s="16">
        <f>IF(GKScores!AD17="","",(GKScores!AD17/GKScores!$AQ17)*100)</f>
        <v>116.23263888888889</v>
      </c>
      <c r="AE17" s="17">
        <f>IF(GKScores!AE17="","",(GKScores!AE17/GKScores!$AQ17)*100)</f>
      </c>
      <c r="AF17" s="16">
        <f>IF(GKScores!AF17="","",(GKScores!AF17/GKScores!$AQ17)*100)</f>
        <v>97.04861111111111</v>
      </c>
      <c r="AG17" s="17">
        <f>IF(GKScores!AG17="","",(GKScores!AG17/GKScores!$AQ17)*100)</f>
      </c>
      <c r="AH17" s="16">
        <f>IF(GKScores!AH17="","",(GKScores!AH17/GKScores!$AQ17)*100)</f>
        <v>109.46180555555556</v>
      </c>
      <c r="AI17" s="17">
        <f>IF(GKScores!AI17="","",(GKScores!AI17/GKScores!$AQ17)*100)</f>
      </c>
      <c r="AJ17" s="16">
        <f>IF(GKScores!AJ17="","",(GKScores!AJ17/GKScores!$AQ17)*100)</f>
        <v>100.43402777777779</v>
      </c>
      <c r="AK17" s="17">
        <f>IF(GKScores!AK17="","",(GKScores!AK17/GKScores!$AQ17)*100)</f>
      </c>
      <c r="AL17" s="16">
        <f>IF(GKScores!AL17="","",(GKScores!AL17/GKScores!$AQ17)*100)</f>
      </c>
    </row>
    <row r="18" spans="1:38" ht="12.75">
      <c r="A18" s="65" t="s">
        <v>92</v>
      </c>
      <c r="B18" s="2" t="s">
        <v>3</v>
      </c>
      <c r="C18" s="17">
        <f>IF(GKScores!C18="","",(GKScores!C18/GKScores!$AQ18)*100)</f>
      </c>
      <c r="D18" s="16">
        <f>IF(GKScores!D18="","",(GKScores!D18/GKScores!$AQ18)*100)</f>
        <v>111.76470588235294</v>
      </c>
      <c r="E18" s="17">
        <f>IF(GKScores!E18="","",(GKScores!E18/GKScores!$AQ18)*100)</f>
      </c>
      <c r="F18" s="16">
        <f>IF(GKScores!F18="","",(GKScores!F18/GKScores!$AQ18)*100)</f>
      </c>
      <c r="G18" s="17">
        <f>IF(GKScores!G18="","",(GKScores!G18/GKScores!$AQ18)*100)</f>
      </c>
      <c r="H18" s="16">
        <f>IF(GKScores!H18="","",(GKScores!H18/GKScores!$AQ18)*100)</f>
        <v>129.41176470588235</v>
      </c>
      <c r="I18" s="17">
        <f>IF(GKScores!I18="","",(GKScores!I18/GKScores!$AQ18)*100)</f>
        <v>105.88235294117648</v>
      </c>
      <c r="J18" s="16">
        <f>IF(GKScores!J18="","",(GKScores!J18/GKScores!$AQ18)*100)</f>
      </c>
      <c r="K18" s="17">
        <f>IF(GKScores!K18="","",(GKScores!K18/GKScores!$AQ18)*100)</f>
      </c>
      <c r="L18" s="16">
        <f>IF(GKScores!L18="","",(GKScores!L18/GKScores!$AQ18)*100)</f>
      </c>
      <c r="M18" s="17">
        <f>IF(GKScores!M18="","",(GKScores!M18/GKScores!$AQ18)*100)</f>
        <v>101.47058823529412</v>
      </c>
      <c r="N18" s="16">
        <f>IF(GKScores!N18="","",(GKScores!N18/GKScores!$AQ18)*100)</f>
      </c>
      <c r="O18" s="17">
        <f>IF(GKScores!O18="","",(GKScores!O18/GKScores!$AQ18)*100)</f>
        <v>127.94117647058823</v>
      </c>
      <c r="P18" s="16">
        <f>IF(GKScores!P18="","",(GKScores!P18/GKScores!$AQ18)*100)</f>
      </c>
      <c r="Q18" s="17">
        <f>IF(GKScores!Q18="","",(GKScores!Q18/GKScores!$AQ18)*100)</f>
        <v>77.94117647058823</v>
      </c>
      <c r="R18" s="16">
        <f>IF(GKScores!R18="","",(GKScores!R18/GKScores!$AQ18)*100)</f>
      </c>
      <c r="S18" s="17">
        <f>IF(GKScores!S18="","",(GKScores!S18/GKScores!$AQ18)*100)</f>
        <v>100</v>
      </c>
      <c r="T18" s="16">
        <f>IF(GKScores!T18="","",(GKScores!T18/GKScores!$AQ18)*100)</f>
      </c>
      <c r="U18" s="17">
        <f>IF(GKScores!U18="","",(GKScores!U18/GKScores!$AQ18)*100)</f>
        <v>77.94117647058823</v>
      </c>
      <c r="V18" s="16">
        <f>IF(GKScores!V18="","",(GKScores!V18/GKScores!$AQ18)*100)</f>
      </c>
      <c r="W18" s="17">
        <f>IF(GKScores!W18="","",(GKScores!W18/GKScores!$AQ18)*100)</f>
      </c>
      <c r="X18" s="16">
        <f>IF(GKScores!X18="","",(GKScores!X18/GKScores!$AQ18)*100)</f>
      </c>
      <c r="Y18" s="17">
        <f>IF(GKScores!Y18="","",(GKScores!Y18/GKScores!$AQ18)*100)</f>
        <v>95.58823529411765</v>
      </c>
      <c r="Z18" s="16">
        <f>IF(GKScores!Z18="","",(GKScores!Z18/GKScores!$AQ18)*100)</f>
      </c>
      <c r="AA18" s="17">
        <f>IF(GKScores!AA18="","",(GKScores!AA18/GKScores!$AQ18)*100)</f>
        <v>120.58823529411764</v>
      </c>
      <c r="AB18" s="16">
        <f>IF(GKScores!AB18="","",(GKScores!AB18/GKScores!$AQ18)*100)</f>
      </c>
      <c r="AC18" s="17">
        <f>IF(GKScores!AC18="","",(GKScores!AC18/GKScores!$AQ18)*100)</f>
      </c>
      <c r="AD18" s="16">
        <f>IF(GKScores!AD18="","",(GKScores!AD18/GKScores!$AQ18)*100)</f>
      </c>
      <c r="AE18" s="17">
        <f>IF(GKScores!AE18="","",(GKScores!AE18/GKScores!$AQ18)*100)</f>
        <v>92.64705882352942</v>
      </c>
      <c r="AF18" s="16">
        <f>IF(GKScores!AF18="","",(GKScores!AF18/GKScores!$AQ18)*100)</f>
      </c>
      <c r="AG18" s="17">
        <f>IF(GKScores!AG18="","",(GKScores!AG18/GKScores!$AQ18)*100)</f>
        <v>77.94117647058823</v>
      </c>
      <c r="AH18" s="16">
        <f>IF(GKScores!AH18="","",(GKScores!AH18/GKScores!$AQ18)*100)</f>
      </c>
      <c r="AI18" s="17">
        <f>IF(GKScores!AI18="","",(GKScores!AI18/GKScores!$AQ18)*100)</f>
        <v>79.41176470588235</v>
      </c>
      <c r="AJ18" s="16">
        <f>IF(GKScores!AJ18="","",(GKScores!AJ18/GKScores!$AQ18)*100)</f>
      </c>
      <c r="AK18" s="17">
        <f>IF(GKScores!AK18="","",(GKScores!AK18/GKScores!$AQ18)*100)</f>
      </c>
      <c r="AL18" s="16">
        <f>IF(GKScores!AL18="","",(GKScores!AL18/GKScores!$AQ18)*100)</f>
        <v>101.47058823529412</v>
      </c>
    </row>
    <row r="19" spans="1:38" ht="12.75">
      <c r="A19" s="3" t="s">
        <v>87</v>
      </c>
      <c r="B19" s="2" t="s">
        <v>3</v>
      </c>
      <c r="C19" s="17">
        <f>IF(GKScores!C19="","",(GKScores!C19/GKScores!$AQ19)*100)</f>
        <v>109.16988416988418</v>
      </c>
      <c r="D19" s="16">
        <f>IF(GKScores!D19="","",(GKScores!D19/GKScores!$AQ19)*100)</f>
      </c>
      <c r="E19" s="17">
        <f>IF(GKScores!E19="","",(GKScores!E19/GKScores!$AQ19)*100)</f>
        <v>101.64092664092664</v>
      </c>
      <c r="F19" s="16">
        <f>IF(GKScores!F19="","",(GKScores!F19/GKScores!$AQ19)*100)</f>
      </c>
      <c r="G19" s="17">
        <f>IF(GKScores!G19="","",(GKScores!G19/GKScores!$AQ19)*100)</f>
      </c>
      <c r="H19" s="16">
        <f>IF(GKScores!H19="","",(GKScores!H19/GKScores!$AQ19)*100)</f>
        <v>94.1119691119691</v>
      </c>
      <c r="I19" s="17">
        <f>IF(GKScores!I19="","",(GKScores!I19/GKScores!$AQ19)*100)</f>
      </c>
      <c r="J19" s="16">
        <f>IF(GKScores!J19="","",(GKScores!J19/GKScores!$AQ19)*100)</f>
      </c>
      <c r="K19" s="17">
        <f>IF(GKScores!K19="","",(GKScores!K19/GKScores!$AQ19)*100)</f>
        <v>127.99227799227799</v>
      </c>
      <c r="L19" s="16">
        <f>IF(GKScores!L19="","",(GKScores!L19/GKScores!$AQ19)*100)</f>
      </c>
      <c r="M19" s="17">
        <f>IF(GKScores!M19="","",(GKScores!M19/GKScores!$AQ19)*100)</f>
      </c>
      <c r="N19" s="16">
        <f>IF(GKScores!N19="","",(GKScores!N19/GKScores!$AQ19)*100)</f>
      </c>
      <c r="O19" s="17">
        <f>IF(GKScores!O19="","",(GKScores!O19/GKScores!$AQ19)*100)</f>
      </c>
      <c r="P19" s="16">
        <f>IF(GKScores!P19="","",(GKScores!P19/GKScores!$AQ19)*100)</f>
        <v>120.46332046332047</v>
      </c>
      <c r="Q19" s="17">
        <f>IF(GKScores!Q19="","",(GKScores!Q19/GKScores!$AQ19)*100)</f>
        <v>96.62162162162163</v>
      </c>
      <c r="R19" s="16">
        <f>IF(GKScores!R19="","",(GKScores!R19/GKScores!$AQ19)*100)</f>
      </c>
      <c r="S19" s="17">
        <f>IF(GKScores!S19="","",(GKScores!S19/GKScores!$AQ19)*100)</f>
      </c>
      <c r="T19" s="16">
        <f>IF(GKScores!T19="","",(GKScores!T19/GKScores!$AQ19)*100)</f>
        <v>87.83783783783784</v>
      </c>
      <c r="U19" s="17">
        <f>IF(GKScores!U19="","",(GKScores!U19/GKScores!$AQ19)*100)</f>
        <v>95.36679536679536</v>
      </c>
      <c r="V19" s="16">
        <f>IF(GKScores!V19="","",(GKScores!V19/GKScores!$AQ19)*100)</f>
      </c>
      <c r="W19" s="17">
        <f>IF(GKScores!W19="","",(GKScores!W19/GKScores!$AQ19)*100)</f>
      </c>
      <c r="X19" s="16">
        <f>IF(GKScores!X19="","",(GKScores!X19/GKScores!$AQ19)*100)</f>
      </c>
      <c r="Y19" s="17">
        <f>IF(GKScores!Y19="","",(GKScores!Y19/GKScores!$AQ19)*100)</f>
        <v>91.6023166023166</v>
      </c>
      <c r="Z19" s="16">
        <f>IF(GKScores!Z19="","",(GKScores!Z19/GKScores!$AQ19)*100)</f>
      </c>
      <c r="AA19" s="17">
        <f>IF(GKScores!AA19="","",(GKScores!AA19/GKScores!$AQ19)*100)</f>
      </c>
      <c r="AB19" s="16">
        <f>IF(GKScores!AB19="","",(GKScores!AB19/GKScores!$AQ19)*100)</f>
      </c>
      <c r="AC19" s="17">
        <f>IF(GKScores!AC19="","",(GKScores!AC19/GKScores!$AQ19)*100)</f>
        <v>94.1119691119691</v>
      </c>
      <c r="AD19" s="16">
        <f>IF(GKScores!AD19="","",(GKScores!AD19/GKScores!$AQ19)*100)</f>
      </c>
      <c r="AE19" s="17">
        <f>IF(GKScores!AE19="","",(GKScores!AE19/GKScores!$AQ19)*100)</f>
      </c>
      <c r="AF19" s="16">
        <f>IF(GKScores!AF19="","",(GKScores!AF19/GKScores!$AQ19)*100)</f>
      </c>
      <c r="AG19" s="17">
        <f>IF(GKScores!AG19="","",(GKScores!AG19/GKScores!$AQ19)*100)</f>
      </c>
      <c r="AH19" s="16">
        <f>IF(GKScores!AH19="","",(GKScores!AH19/GKScores!$AQ19)*100)</f>
        <v>102.8957528957529</v>
      </c>
      <c r="AI19" s="17">
        <f>IF(GKScores!AI19="","",(GKScores!AI19/GKScores!$AQ19)*100)</f>
        <v>95.36679536679536</v>
      </c>
      <c r="AJ19" s="16">
        <f>IF(GKScores!AJ19="","",(GKScores!AJ19/GKScores!$AQ19)*100)</f>
      </c>
      <c r="AK19" s="17">
        <f>IF(GKScores!AK19="","",(GKScores!AK19/GKScores!$AQ19)*100)</f>
        <v>82.81853281853282</v>
      </c>
      <c r="AL19" s="16">
        <f>IF(GKScores!AL19="","",(GKScores!AL19/GKScores!$AQ19)*100)</f>
      </c>
    </row>
    <row r="21" spans="5:38" ht="12.75">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12.75">
      <c r="A22" s="3" t="s">
        <v>69</v>
      </c>
      <c r="B22" s="2" t="s">
        <v>4</v>
      </c>
      <c r="C22" s="17">
        <f>IF(GKScores!C22="","",(GKScores!C22/GKScores!$AQ22)*100)</f>
      </c>
      <c r="D22" s="16">
        <f>IF(GKScores!D22="","",(GKScores!D22/GKScores!$AQ22)*100)</f>
      </c>
      <c r="E22" s="17">
        <f>IF(GKScores!E22="","",(GKScores!E22/GKScores!$AQ22)*100)</f>
      </c>
      <c r="F22" s="16">
        <f>IF(GKScores!F22="","",(GKScores!F22/GKScores!$AQ22)*100)</f>
      </c>
      <c r="G22" s="17">
        <f>IF(GKScores!G22="","",(GKScores!G22/GKScores!$AQ22)*100)</f>
      </c>
      <c r="H22" s="16">
        <f>IF(GKScores!H22="","",(GKScores!H22/GKScores!$AQ22)*100)</f>
        <v>113.04347826086956</v>
      </c>
      <c r="I22" s="17">
        <f>IF(GKScores!I22="","",(GKScores!I22/GKScores!$AQ22)*100)</f>
        <v>94.20289855072464</v>
      </c>
      <c r="J22" s="16">
        <f>IF(GKScores!J22="","",(GKScores!J22/GKScores!$AQ22)*100)</f>
      </c>
      <c r="K22" s="17">
        <f>IF(GKScores!K22="","",(GKScores!K22/GKScores!$AQ22)*100)</f>
      </c>
      <c r="L22" s="16">
        <f>IF(GKScores!L22="","",(GKScores!L22/GKScores!$AQ22)*100)</f>
        <v>104.34782608695652</v>
      </c>
      <c r="M22" s="17">
        <f>IF(GKScores!M22="","",(GKScores!M22/GKScores!$AQ22)*100)</f>
      </c>
      <c r="N22" s="16">
        <f>IF(GKScores!N22="","",(GKScores!N22/GKScores!$AQ22)*100)</f>
        <v>71.01449275362319</v>
      </c>
      <c r="O22" s="17">
        <f>IF(GKScores!O22="","",(GKScores!O22/GKScores!$AQ22)*100)</f>
        <v>104.34782608695652</v>
      </c>
      <c r="P22" s="16">
        <f>IF(GKScores!P22="","",(GKScores!P22/GKScores!$AQ22)*100)</f>
      </c>
      <c r="Q22" s="17">
        <f>IF(GKScores!Q22="","",(GKScores!Q22/GKScores!$AQ22)*100)</f>
        <v>113.04347826086956</v>
      </c>
      <c r="R22" s="16">
        <f>IF(GKScores!R22="","",(GKScores!R22/GKScores!$AQ22)*100)</f>
      </c>
      <c r="S22" s="17">
        <f>IF(GKScores!S22="","",(GKScores!S22/GKScores!$AQ22)*100)</f>
        <v>101.44927536231884</v>
      </c>
      <c r="T22" s="16">
        <f>IF(GKScores!T22="","",(GKScores!T22/GKScores!$AQ22)*100)</f>
      </c>
      <c r="U22" s="17">
        <f>IF(GKScores!U22="","",(GKScores!U22/GKScores!$AQ22)*100)</f>
      </c>
      <c r="V22" s="16">
        <f>IF(GKScores!V22="","",(GKScores!V22/GKScores!$AQ22)*100)</f>
      </c>
      <c r="W22" s="17">
        <f>IF(GKScores!W22="","",(GKScores!W22/GKScores!$AQ22)*100)</f>
      </c>
      <c r="X22" s="16">
        <f>IF(GKScores!X22="","",(GKScores!X22/GKScores!$AQ22)*100)</f>
      </c>
      <c r="Y22" s="17">
        <f>IF(GKScores!Y22="","",(GKScores!Y22/GKScores!$AQ22)*100)</f>
        <v>88.40579710144928</v>
      </c>
      <c r="Z22" s="16">
        <f>IF(GKScores!Z22="","",(GKScores!Z22/GKScores!$AQ22)*100)</f>
      </c>
      <c r="AA22" s="17">
        <f>IF(GKScores!AA22="","",(GKScores!AA22/GKScores!$AQ22)*100)</f>
      </c>
      <c r="AB22" s="16">
        <f>IF(GKScores!AB22="","",(GKScores!AB22/GKScores!$AQ22)*100)</f>
        <v>124.63768115942028</v>
      </c>
      <c r="AC22" s="17">
        <f>IF(GKScores!AC22="","",(GKScores!AC22/GKScores!$AQ22)*100)</f>
        <v>114.4927536231884</v>
      </c>
      <c r="AD22" s="16">
        <f>IF(GKScores!AD22="","",(GKScores!AD22/GKScores!$AQ22)*100)</f>
      </c>
      <c r="AE22" s="17">
        <f>IF(GKScores!AE22="","",(GKScores!AE22/GKScores!$AQ22)*100)</f>
        <v>97.10144927536231</v>
      </c>
      <c r="AF22" s="16">
        <f>IF(GKScores!AF22="","",(GKScores!AF22/GKScores!$AQ22)*100)</f>
      </c>
      <c r="AG22" s="17">
        <f>IF(GKScores!AG22="","",(GKScores!AG22/GKScores!$AQ22)*100)</f>
      </c>
      <c r="AH22" s="16">
        <f>IF(GKScores!AH22="","",(GKScores!AH22/GKScores!$AQ22)*100)</f>
        <v>117.3913043478261</v>
      </c>
      <c r="AI22" s="17">
        <f>IF(GKScores!AI22="","",(GKScores!AI22/GKScores!$AQ22)*100)</f>
      </c>
      <c r="AJ22" s="16">
        <f>IF(GKScores!AJ22="","",(GKScores!AJ22/GKScores!$AQ22)*100)</f>
        <v>79.71014492753623</v>
      </c>
      <c r="AK22" s="17">
        <f>IF(GKScores!AK22="","",(GKScores!AK22/GKScores!$AQ22)*100)</f>
      </c>
      <c r="AL22" s="16">
        <f>IF(GKScores!AL22="","",(GKScores!AL22/GKScores!$AQ22)*100)</f>
        <v>76.81159420289855</v>
      </c>
    </row>
    <row r="23" spans="1:38" ht="12.75">
      <c r="A23" s="3" t="s">
        <v>70</v>
      </c>
      <c r="B23" s="2" t="s">
        <v>4</v>
      </c>
      <c r="C23" s="17">
        <f>IF(GKScores!C23="","",(GKScores!C23/GKScores!$AQ23)*100)</f>
        <v>110.7107107107107</v>
      </c>
      <c r="D23" s="16">
        <f>IF(GKScores!D23="","",(GKScores!D23/GKScores!$AQ23)*100)</f>
      </c>
      <c r="E23" s="17">
        <f>IF(GKScores!E23="","",(GKScores!E23/GKScores!$AQ23)*100)</f>
      </c>
      <c r="F23" s="16">
        <f>IF(GKScores!F23="","",(GKScores!F23/GKScores!$AQ23)*100)</f>
        <v>98.09809809809809</v>
      </c>
      <c r="G23" s="17">
        <f>IF(GKScores!G23="","",(GKScores!G23/GKScores!$AQ23)*100)</f>
        <v>96.69669669669669</v>
      </c>
      <c r="H23" s="16">
        <f>IF(GKScores!H23="","",(GKScores!H23/GKScores!$AQ23)*100)</f>
      </c>
      <c r="I23" s="17">
        <f>IF(GKScores!I23="","",(GKScores!I23/GKScores!$AQ23)*100)</f>
      </c>
      <c r="J23" s="16">
        <f>IF(GKScores!J23="","",(GKScores!J23/GKScores!$AQ23)*100)</f>
        <v>113.51351351351352</v>
      </c>
      <c r="K23" s="17">
        <f>IF(GKScores!K23="","",(GKScores!K23/GKScores!$AQ23)*100)</f>
      </c>
      <c r="L23" s="16">
        <f>IF(GKScores!L23="","",(GKScores!L23/GKScores!$AQ23)*100)</f>
        <v>117.7177177177177</v>
      </c>
      <c r="M23" s="17">
        <f>IF(GKScores!M23="","",(GKScores!M23/GKScores!$AQ23)*100)</f>
      </c>
      <c r="N23" s="16">
        <f>IF(GKScores!N23="","",(GKScores!N23/GKScores!$AQ23)*100)</f>
      </c>
      <c r="O23" s="17">
        <f>IF(GKScores!O23="","",(GKScores!O23/GKScores!$AQ23)*100)</f>
      </c>
      <c r="P23" s="16">
        <f>IF(GKScores!P23="","",(GKScores!P23/GKScores!$AQ23)*100)</f>
        <v>110.7107107107107</v>
      </c>
      <c r="Q23" s="17">
        <f>IF(GKScores!Q23="","",(GKScores!Q23/GKScores!$AQ23)*100)</f>
      </c>
      <c r="R23" s="16">
        <f>IF(GKScores!R23="","",(GKScores!R23/GKScores!$AQ23)*100)</f>
      </c>
      <c r="S23" s="17">
        <f>IF(GKScores!S23="","",(GKScores!S23/GKScores!$AQ23)*100)</f>
      </c>
      <c r="T23" s="16">
        <f>IF(GKScores!T23="","",(GKScores!T23/GKScores!$AQ23)*100)</f>
        <v>96.69669669669669</v>
      </c>
      <c r="U23" s="17">
        <f>IF(GKScores!U23="","",(GKScores!U23/GKScores!$AQ23)*100)</f>
      </c>
      <c r="V23" s="16">
        <f>IF(GKScores!V23="","",(GKScores!V23/GKScores!$AQ23)*100)</f>
        <v>89.68968968968969</v>
      </c>
      <c r="W23" s="17">
        <f>IF(GKScores!W23="","",(GKScores!W23/GKScores!$AQ23)*100)</f>
      </c>
      <c r="X23" s="16">
        <f>IF(GKScores!X23="","",(GKScores!X23/GKScores!$AQ23)*100)</f>
        <v>85.48548548548548</v>
      </c>
      <c r="Y23" s="17">
        <f>IF(GKScores!Y23="","",(GKScores!Y23/GKScores!$AQ23)*100)</f>
      </c>
      <c r="Z23" s="16">
        <f>IF(GKScores!Z23="","",(GKScores!Z23/GKScores!$AQ23)*100)</f>
        <v>77.07707707707708</v>
      </c>
      <c r="AA23" s="17">
        <f>IF(GKScores!AA23="","",(GKScores!AA23/GKScores!$AQ23)*100)</f>
        <v>79.87987987987988</v>
      </c>
      <c r="AB23" s="16">
        <f>IF(GKScores!AB23="","",(GKScores!AB23/GKScores!$AQ23)*100)</f>
      </c>
      <c r="AC23" s="17">
        <f>IF(GKScores!AC23="","",(GKScores!AC23/GKScores!$AQ23)*100)</f>
      </c>
      <c r="AD23" s="16">
        <f>IF(GKScores!AD23="","",(GKScores!AD23/GKScores!$AQ23)*100)</f>
        <v>79.87987987987988</v>
      </c>
      <c r="AE23" s="17">
        <f>IF(GKScores!AE23="","",(GKScores!AE23/GKScores!$AQ23)*100)</f>
      </c>
      <c r="AF23" s="16">
        <f>IF(GKScores!AF23="","",(GKScores!AF23/GKScores!$AQ23)*100)</f>
      </c>
      <c r="AG23" s="17">
        <f>IF(GKScores!AG23="","",(GKScores!AG23/GKScores!$AQ23)*100)</f>
      </c>
      <c r="AH23" s="16">
        <f>IF(GKScores!AH23="","",(GKScores!AH23/GKScores!$AQ23)*100)</f>
        <v>131.7317317317317</v>
      </c>
      <c r="AI23" s="17">
        <f>IF(GKScores!AI23="","",(GKScores!AI23/GKScores!$AQ23)*100)</f>
      </c>
      <c r="AJ23" s="16">
        <f>IF(GKScores!AJ23="","",(GKScores!AJ23/GKScores!$AQ23)*100)</f>
      </c>
      <c r="AK23" s="17">
        <f>IF(GKScores!AK23="","",(GKScores!AK23/GKScores!$AQ23)*100)</f>
        <v>112.11211211211211</v>
      </c>
      <c r="AL23" s="16">
        <f>IF(GKScores!AL23="","",(GKScores!AL23/GKScores!$AQ23)*100)</f>
      </c>
    </row>
    <row r="24" spans="1:38" ht="12.75">
      <c r="A24" s="3" t="s">
        <v>71</v>
      </c>
      <c r="B24" s="2" t="s">
        <v>4</v>
      </c>
      <c r="C24" s="17">
        <f>IF(GKScores!C24="","",(GKScores!C24/GKScores!$AQ24)*100)</f>
      </c>
      <c r="D24" s="16">
        <f>IF(GKScores!D24="","",(GKScores!D24/GKScores!$AQ24)*100)</f>
        <v>113.46982758620689</v>
      </c>
      <c r="E24" s="17">
        <f>IF(GKScores!E24="","",(GKScores!E24/GKScores!$AQ24)*100)</f>
        <v>92.45689655172413</v>
      </c>
      <c r="F24" s="16">
        <f>IF(GKScores!F24="","",(GKScores!F24/GKScores!$AQ24)*100)</f>
      </c>
      <c r="G24" s="17">
        <f>IF(GKScores!G24="","",(GKScores!G24/GKScores!$AQ24)*100)</f>
        <v>100.86206896551724</v>
      </c>
      <c r="H24" s="16">
        <f>IF(GKScores!H24="","",(GKScores!H24/GKScores!$AQ24)*100)</f>
      </c>
      <c r="I24" s="17">
        <f>IF(GKScores!I24="","",(GKScores!I24/GKScores!$AQ24)*100)</f>
      </c>
      <c r="J24" s="16">
        <f>IF(GKScores!J24="","",(GKScores!J24/GKScores!$AQ24)*100)</f>
      </c>
      <c r="K24" s="17">
        <f>IF(GKScores!K24="","",(GKScores!K24/GKScores!$AQ24)*100)</f>
      </c>
      <c r="L24" s="16">
        <f>IF(GKScores!L24="","",(GKScores!L24/GKScores!$AQ24)*100)</f>
      </c>
      <c r="M24" s="17">
        <f>IF(GKScores!M24="","",(GKScores!M24/GKScores!$AQ24)*100)</f>
        <v>103.66379310344827</v>
      </c>
      <c r="N24" s="16">
        <f>IF(GKScores!N24="","",(GKScores!N24/GKScores!$AQ24)*100)</f>
      </c>
      <c r="O24" s="17">
        <f>IF(GKScores!O24="","",(GKScores!O24/GKScores!$AQ24)*100)</f>
      </c>
      <c r="P24" s="16">
        <f>IF(GKScores!P24="","",(GKScores!P24/GKScores!$AQ24)*100)</f>
        <v>127.47844827586205</v>
      </c>
      <c r="Q24" s="17">
        <f>IF(GKScores!Q24="","",(GKScores!Q24/GKScores!$AQ24)*100)</f>
        <v>98.06034482758619</v>
      </c>
      <c r="R24" s="16">
        <f>IF(GKScores!R24="","",(GKScores!R24/GKScores!$AQ24)*100)</f>
      </c>
      <c r="S24" s="17">
        <f>IF(GKScores!S24="","",(GKScores!S24/GKScores!$AQ24)*100)</f>
      </c>
      <c r="T24" s="16">
        <f>IF(GKScores!T24="","",(GKScores!T24/GKScores!$AQ24)*100)</f>
        <v>106.46551724137932</v>
      </c>
      <c r="U24" s="17">
        <f>IF(GKScores!U24="","",(GKScores!U24/GKScores!$AQ24)*100)</f>
        <v>116.27155172413792</v>
      </c>
      <c r="V24" s="16">
        <f>IF(GKScores!V24="","",(GKScores!V24/GKScores!$AQ24)*100)</f>
      </c>
      <c r="W24" s="17">
        <f>IF(GKScores!W24="","",(GKScores!W24/GKScores!$AQ24)*100)</f>
      </c>
      <c r="X24" s="16">
        <f>IF(GKScores!X24="","",(GKScores!X24/GKScores!$AQ24)*100)</f>
      </c>
      <c r="Y24" s="17">
        <f>IF(GKScores!Y24="","",(GKScores!Y24/GKScores!$AQ24)*100)</f>
        <v>58.83620689655172</v>
      </c>
      <c r="Z24" s="16">
        <f>IF(GKScores!Z24="","",(GKScores!Z24/GKScores!$AQ24)*100)</f>
      </c>
      <c r="AA24" s="17">
        <f>IF(GKScores!AA24="","",(GKScores!AA24/GKScores!$AQ24)*100)</f>
      </c>
      <c r="AB24" s="16">
        <f>IF(GKScores!AB24="","",(GKScores!AB24/GKScores!$AQ24)*100)</f>
      </c>
      <c r="AC24" s="17">
        <f>IF(GKScores!AC24="","",(GKScores!AC24/GKScores!$AQ24)*100)</f>
      </c>
      <c r="AD24" s="16">
        <f>IF(GKScores!AD24="","",(GKScores!AD24/GKScores!$AQ24)*100)</f>
      </c>
      <c r="AE24" s="17">
        <f>IF(GKScores!AE24="","",(GKScores!AE24/GKScores!$AQ24)*100)</f>
        <v>110.66810344827587</v>
      </c>
      <c r="AF24" s="16">
        <f>IF(GKScores!AF24="","",(GKScores!AF24/GKScores!$AQ24)*100)</f>
      </c>
      <c r="AG24" s="17">
        <f>IF(GKScores!AG24="","",(GKScores!AG24/GKScores!$AQ24)*100)</f>
        <v>71.44396551724138</v>
      </c>
      <c r="AH24" s="16">
        <f>IF(GKScores!AH24="","",(GKScores!AH24/GKScores!$AQ24)*100)</f>
      </c>
      <c r="AI24" s="17">
        <f>IF(GKScores!AI24="","",(GKScores!AI24/GKScores!$AQ24)*100)</f>
        <v>91.05603448275862</v>
      </c>
      <c r="AJ24" s="16">
        <f>IF(GKScores!AJ24="","",(GKScores!AJ24/GKScores!$AQ24)*100)</f>
      </c>
      <c r="AK24" s="17">
        <f>IF(GKScores!AK24="","",(GKScores!AK24/GKScores!$AQ24)*100)</f>
        <v>109.26724137931035</v>
      </c>
      <c r="AL24" s="16">
        <f>IF(GKScores!AL24="","",(GKScores!AL24/GKScores!$AQ24)*100)</f>
      </c>
    </row>
    <row r="25" spans="1:38" ht="12.75">
      <c r="A25" s="3" t="s">
        <v>72</v>
      </c>
      <c r="B25" s="2" t="s">
        <v>4</v>
      </c>
      <c r="C25" s="17">
        <f>IF(GKScores!C25="","",(GKScores!C25/GKScores!$AQ25)*100)</f>
      </c>
      <c r="D25" s="16">
        <f>IF(GKScores!D25="","",(GKScores!D25/GKScores!$AQ25)*100)</f>
        <v>119.21079958463135</v>
      </c>
      <c r="E25" s="17">
        <f>IF(GKScores!E25="","",(GKScores!E25/GKScores!$AQ25)*100)</f>
      </c>
      <c r="F25" s="16">
        <f>IF(GKScores!F25="","",(GKScores!F25/GKScores!$AQ25)*100)</f>
        <v>95.95015576323986</v>
      </c>
      <c r="G25" s="17">
        <f>IF(GKScores!G25="","",(GKScores!G25/GKScores!$AQ25)*100)</f>
      </c>
      <c r="H25" s="16">
        <f>IF(GKScores!H25="","",(GKScores!H25/GKScores!$AQ25)*100)</f>
        <v>114.84942886812044</v>
      </c>
      <c r="I25" s="17">
        <f>IF(GKScores!I25="","",(GKScores!I25/GKScores!$AQ25)*100)</f>
      </c>
      <c r="J25" s="16">
        <f>IF(GKScores!J25="","",(GKScores!J25/GKScores!$AQ25)*100)</f>
        <v>135.202492211838</v>
      </c>
      <c r="K25" s="17">
        <f>IF(GKScores!K25="","",(GKScores!K25/GKScores!$AQ25)*100)</f>
        <v>100.31152647975077</v>
      </c>
      <c r="L25" s="16">
        <f>IF(GKScores!L25="","",(GKScores!L25/GKScores!$AQ25)*100)</f>
      </c>
      <c r="M25" s="17">
        <f>IF(GKScores!M25="","",(GKScores!M25/GKScores!$AQ25)*100)</f>
      </c>
      <c r="N25" s="16">
        <f>IF(GKScores!N25="","",(GKScores!N25/GKScores!$AQ25)*100)</f>
      </c>
      <c r="O25" s="17">
        <f>IF(GKScores!O25="","",(GKScores!O25/GKScores!$AQ25)*100)</f>
      </c>
      <c r="P25" s="16">
        <f>IF(GKScores!P25="","",(GKScores!P25/GKScores!$AQ25)*100)</f>
        <v>125.02596053997922</v>
      </c>
      <c r="Q25" s="17">
        <f>IF(GKScores!Q25="","",(GKScores!Q25/GKScores!$AQ25)*100)</f>
      </c>
      <c r="R25" s="16">
        <f>IF(GKScores!R25="","",(GKScores!R25/GKScores!$AQ25)*100)</f>
      </c>
      <c r="S25" s="17">
        <f>IF(GKScores!S25="","",(GKScores!S25/GKScores!$AQ25)*100)</f>
      </c>
      <c r="T25" s="16">
        <f>IF(GKScores!T25="","",(GKScores!T25/GKScores!$AQ25)*100)</f>
        <v>71.23572170301141</v>
      </c>
      <c r="U25" s="17">
        <f>IF(GKScores!U25="","",(GKScores!U25/GKScores!$AQ25)*100)</f>
        <v>87.22741433021805</v>
      </c>
      <c r="V25" s="16">
        <f>IF(GKScores!V25="","",(GKScores!V25/GKScores!$AQ25)*100)</f>
      </c>
      <c r="W25" s="17">
        <f>IF(GKScores!W25="","",(GKScores!W25/GKScores!$AQ25)*100)</f>
      </c>
      <c r="X25" s="16">
        <f>IF(GKScores!X25="","",(GKScores!X25/GKScores!$AQ25)*100)</f>
        <v>88.68120456905503</v>
      </c>
      <c r="Y25" s="17">
        <f>IF(GKScores!Y25="","",(GKScores!Y25/GKScores!$AQ25)*100)</f>
      </c>
      <c r="Z25" s="16">
        <f>IF(GKScores!Z25="","",(GKScores!Z25/GKScores!$AQ25)*100)</f>
        <v>87.22741433021805</v>
      </c>
      <c r="AA25" s="17">
        <f>IF(GKScores!AA25="","",(GKScores!AA25/GKScores!$AQ25)*100)</f>
        <v>111.94184839044652</v>
      </c>
      <c r="AB25" s="16">
        <f>IF(GKScores!AB25="","",(GKScores!AB25/GKScores!$AQ25)*100)</f>
      </c>
      <c r="AC25" s="17">
        <f>IF(GKScores!AC25="","",(GKScores!AC25/GKScores!$AQ25)*100)</f>
        <v>91.58878504672896</v>
      </c>
      <c r="AD25" s="16">
        <f>IF(GKScores!AD25="","",(GKScores!AD25/GKScores!$AQ25)*100)</f>
      </c>
      <c r="AE25" s="17">
        <f>IF(GKScores!AE25="","",(GKScores!AE25/GKScores!$AQ25)*100)</f>
      </c>
      <c r="AF25" s="16">
        <f>IF(GKScores!AF25="","",(GKScores!AF25/GKScores!$AQ25)*100)</f>
      </c>
      <c r="AG25" s="17">
        <f>IF(GKScores!AG25="","",(GKScores!AG25/GKScores!$AQ25)*100)</f>
        <v>82.86604361370716</v>
      </c>
      <c r="AH25" s="16">
        <f>IF(GKScores!AH25="","",(GKScores!AH25/GKScores!$AQ25)*100)</f>
      </c>
      <c r="AI25" s="17">
        <f>IF(GKScores!AI25="","",(GKScores!AI25/GKScores!$AQ25)*100)</f>
      </c>
      <c r="AJ25" s="16">
        <f>IF(GKScores!AJ25="","",(GKScores!AJ25/GKScores!$AQ25)*100)</f>
      </c>
      <c r="AK25" s="17">
        <f>IF(GKScores!AK25="","",(GKScores!AK25/GKScores!$AQ25)*100)</f>
        <v>88.68120456905503</v>
      </c>
      <c r="AL25" s="16">
        <f>IF(GKScores!AL25="","",(GKScores!AL25/GKScores!$AQ25)*100)</f>
      </c>
    </row>
    <row r="26" spans="1:38" ht="12.75">
      <c r="A26" s="3" t="s">
        <v>73</v>
      </c>
      <c r="B26" s="2" t="s">
        <v>4</v>
      </c>
      <c r="C26" s="17">
        <f>IF(GKScores!C26="","",(GKScores!C26/GKScores!$AQ26)*100)</f>
        <v>105.79710144927536</v>
      </c>
      <c r="D26" s="16">
        <f>IF(GKScores!D26="","",(GKScores!D26/GKScores!$AQ26)*100)</f>
      </c>
      <c r="E26" s="17">
        <f>IF(GKScores!E26="","",(GKScores!E26/GKScores!$AQ26)*100)</f>
        <v>79.71014492753623</v>
      </c>
      <c r="F26" s="16">
        <f>IF(GKScores!F26="","",(GKScores!F26/GKScores!$AQ26)*100)</f>
      </c>
      <c r="G26" s="17">
        <f>IF(GKScores!G26="","",(GKScores!G26/GKScores!$AQ26)*100)</f>
      </c>
      <c r="H26" s="16">
        <f>IF(GKScores!H26="","",(GKScores!H26/GKScores!$AQ26)*100)</f>
        <v>104.34782608695652</v>
      </c>
      <c r="I26" s="17">
        <f>IF(GKScores!I26="","",(GKScores!I26/GKScores!$AQ26)*100)</f>
        <v>108.69565217391303</v>
      </c>
      <c r="J26" s="16">
        <f>IF(GKScores!J26="","",(GKScores!J26/GKScores!$AQ26)*100)</f>
      </c>
      <c r="K26" s="17">
        <f>IF(GKScores!K26="","",(GKScores!K26/GKScores!$AQ26)*100)</f>
        <v>121.73913043478262</v>
      </c>
      <c r="L26" s="16">
        <f>IF(GKScores!L26="","",(GKScores!L26/GKScores!$AQ26)*100)</f>
      </c>
      <c r="M26" s="17">
        <f>IF(GKScores!M26="","",(GKScores!M26/GKScores!$AQ26)*100)</f>
      </c>
      <c r="N26" s="16">
        <f>IF(GKScores!N26="","",(GKScores!N26/GKScores!$AQ26)*100)</f>
        <v>92.7536231884058</v>
      </c>
      <c r="O26" s="17">
        <f>IF(GKScores!O26="","",(GKScores!O26/GKScores!$AQ26)*100)</f>
      </c>
      <c r="P26" s="16">
        <f>IF(GKScores!P26="","",(GKScores!P26/GKScores!$AQ26)*100)</f>
      </c>
      <c r="Q26" s="17">
        <f>IF(GKScores!Q26="","",(GKScores!Q26/GKScores!$AQ26)*100)</f>
      </c>
      <c r="R26" s="16">
        <f>IF(GKScores!R26="","",(GKScores!R26/GKScores!$AQ26)*100)</f>
        <v>107.24637681159422</v>
      </c>
      <c r="S26" s="17">
        <f>IF(GKScores!S26="","",(GKScores!S26/GKScores!$AQ26)*100)</f>
      </c>
      <c r="T26" s="16">
        <f>IF(GKScores!T26="","",(GKScores!T26/GKScores!$AQ26)*100)</f>
      </c>
      <c r="U26" s="17">
        <f>IF(GKScores!U26="","",(GKScores!U26/GKScores!$AQ26)*100)</f>
        <v>102.89855072463767</v>
      </c>
      <c r="V26" s="16">
        <f>IF(GKScores!V26="","",(GKScores!V26/GKScores!$AQ26)*100)</f>
      </c>
      <c r="W26" s="17">
        <f>IF(GKScores!W26="","",(GKScores!W26/GKScores!$AQ26)*100)</f>
        <v>73.91304347826086</v>
      </c>
      <c r="X26" s="16">
        <f>IF(GKScores!X26="","",(GKScores!X26/GKScores!$AQ26)*100)</f>
      </c>
      <c r="Y26" s="17">
        <f>IF(GKScores!Y26="","",(GKScores!Y26/GKScores!$AQ26)*100)</f>
      </c>
      <c r="Z26" s="16">
        <f>IF(GKScores!Z26="","",(GKScores!Z26/GKScores!$AQ26)*100)</f>
        <v>65.21739130434783</v>
      </c>
      <c r="AA26" s="17">
        <f>IF(GKScores!AA26="","",(GKScores!AA26/GKScores!$AQ26)*100)</f>
      </c>
      <c r="AB26" s="16">
        <f>IF(GKScores!AB26="","",(GKScores!AB26/GKScores!$AQ26)*100)</f>
        <v>121.73913043478262</v>
      </c>
      <c r="AC26" s="17">
        <f>IF(GKScores!AC26="","",(GKScores!AC26/GKScores!$AQ26)*100)</f>
      </c>
      <c r="AD26" s="16">
        <f>IF(GKScores!AD26="","",(GKScores!AD26/GKScores!$AQ26)*100)</f>
        <v>115.94202898550725</v>
      </c>
      <c r="AE26" s="17">
        <f>IF(GKScores!AE26="","",(GKScores!AE26/GKScores!$AQ26)*100)</f>
      </c>
      <c r="AF26" s="16">
        <f>IF(GKScores!AF26="","",(GKScores!AF26/GKScores!$AQ26)*100)</f>
        <v>101.44927536231884</v>
      </c>
      <c r="AG26" s="17">
        <f>IF(GKScores!AG26="","",(GKScores!AG26/GKScores!$AQ26)*100)</f>
      </c>
      <c r="AH26" s="16">
        <f>IF(GKScores!AH26="","",(GKScores!AH26/GKScores!$AQ26)*100)</f>
      </c>
      <c r="AI26" s="17">
        <f>IF(GKScores!AI26="","",(GKScores!AI26/GKScores!$AQ26)*100)</f>
        <v>98.55072463768117</v>
      </c>
      <c r="AJ26" s="16">
        <f>IF(GKScores!AJ26="","",(GKScores!AJ26/GKScores!$AQ26)*100)</f>
      </c>
      <c r="AK26" s="17">
        <f>IF(GKScores!AK26="","",(GKScores!AK26/GKScores!$AQ26)*100)</f>
      </c>
      <c r="AL26" s="16">
        <f>IF(GKScores!AL26="","",(GKScores!AL26/GKScores!$AQ26)*100)</f>
      </c>
    </row>
    <row r="27" spans="1:38" ht="12.75">
      <c r="A27" s="3" t="s">
        <v>74</v>
      </c>
      <c r="B27" s="2" t="s">
        <v>4</v>
      </c>
      <c r="C27" s="17">
        <f>IF(GKScores!C27="","",(GKScores!C27/GKScores!$AQ27)*100)</f>
      </c>
      <c r="D27" s="16">
        <f>IF(GKScores!D27="","",(GKScores!D27/GKScores!$AQ27)*100)</f>
        <v>109.52858575727183</v>
      </c>
      <c r="E27" s="17">
        <f>IF(GKScores!E27="","",(GKScores!E27/GKScores!$AQ27)*100)</f>
        <v>117.95386158475426</v>
      </c>
      <c r="F27" s="16">
        <f>IF(GKScores!F27="","",(GKScores!F27/GKScores!$AQ27)*100)</f>
      </c>
      <c r="G27" s="17">
        <f>IF(GKScores!G27="","",(GKScores!G27/GKScores!$AQ27)*100)</f>
      </c>
      <c r="H27" s="16">
        <f>IF(GKScores!H27="","",(GKScores!H27/GKScores!$AQ27)*100)</f>
        <v>99.69909729187563</v>
      </c>
      <c r="I27" s="17">
        <f>IF(GKScores!I27="","",(GKScores!I27/GKScores!$AQ27)*100)</f>
        <v>105.3159478435306</v>
      </c>
      <c r="J27" s="16">
        <f>IF(GKScores!J27="","",(GKScores!J27/GKScores!$AQ27)*100)</f>
      </c>
      <c r="K27" s="17">
        <f>IF(GKScores!K27="","",(GKScores!K27/GKScores!$AQ27)*100)</f>
      </c>
      <c r="L27" s="16">
        <f>IF(GKScores!L27="","",(GKScores!L27/GKScores!$AQ27)*100)</f>
        <v>105.3159478435306</v>
      </c>
      <c r="M27" s="17">
        <f>IF(GKScores!M27="","",(GKScores!M27/GKScores!$AQ27)*100)</f>
        <v>99.69909729187563</v>
      </c>
      <c r="N27" s="16">
        <f>IF(GKScores!N27="","",(GKScores!N27/GKScores!$AQ27)*100)</f>
      </c>
      <c r="O27" s="17">
        <f>IF(GKScores!O27="","",(GKScores!O27/GKScores!$AQ27)*100)</f>
      </c>
      <c r="P27" s="16">
        <f>IF(GKScores!P27="","",(GKScores!P27/GKScores!$AQ27)*100)</f>
      </c>
      <c r="Q27" s="17">
        <f>IF(GKScores!Q27="","",(GKScores!Q27/GKScores!$AQ27)*100)</f>
      </c>
      <c r="R27" s="16">
        <f>IF(GKScores!R27="","",(GKScores!R27/GKScores!$AQ27)*100)</f>
        <v>110.93279839518557</v>
      </c>
      <c r="S27" s="17">
        <f>IF(GKScores!S27="","",(GKScores!S27/GKScores!$AQ27)*100)</f>
      </c>
      <c r="T27" s="16">
        <f>IF(GKScores!T27="","",(GKScores!T27/GKScores!$AQ27)*100)</f>
      </c>
      <c r="U27" s="17">
        <f>IF(GKScores!U27="","",(GKScores!U27/GKScores!$AQ27)*100)</f>
      </c>
      <c r="V27" s="16">
        <f>IF(GKScores!V27="","",(GKScores!V27/GKScores!$AQ27)*100)</f>
        <v>105.3159478435306</v>
      </c>
      <c r="W27" s="17">
        <f>IF(GKScores!W27="","",(GKScores!W27/GKScores!$AQ27)*100)</f>
        <v>84.25275827482449</v>
      </c>
      <c r="X27" s="16">
        <f>IF(GKScores!X27="","",(GKScores!X27/GKScores!$AQ27)*100)</f>
      </c>
      <c r="Y27" s="17">
        <f>IF(GKScores!Y27="","",(GKScores!Y27/GKScores!$AQ27)*100)</f>
        <v>115.14543630892679</v>
      </c>
      <c r="Z27" s="16">
        <f>IF(GKScores!Z27="","",(GKScores!Z27/GKScores!$AQ27)*100)</f>
      </c>
      <c r="AA27" s="17">
        <f>IF(GKScores!AA27="","",(GKScores!AA27/GKScores!$AQ27)*100)</f>
      </c>
      <c r="AB27" s="16">
        <f>IF(GKScores!AB27="","",(GKScores!AB27/GKScores!$AQ27)*100)</f>
        <v>99.69909729187563</v>
      </c>
      <c r="AC27" s="17">
        <f>IF(GKScores!AC27="","",(GKScores!AC27/GKScores!$AQ27)*100)</f>
      </c>
      <c r="AD27" s="16">
        <f>IF(GKScores!AD27="","",(GKScores!AD27/GKScores!$AQ27)*100)</f>
        <v>85.65697091273822</v>
      </c>
      <c r="AE27" s="17">
        <f>IF(GKScores!AE27="","",(GKScores!AE27/GKScores!$AQ27)*100)</f>
      </c>
      <c r="AF27" s="16">
        <f>IF(GKScores!AF27="","",(GKScores!AF27/GKScores!$AQ27)*100)</f>
        <v>68.80641925777333</v>
      </c>
      <c r="AG27" s="17">
        <f>IF(GKScores!AG27="","",(GKScores!AG27/GKScores!$AQ27)*100)</f>
      </c>
      <c r="AH27" s="16">
        <f>IF(GKScores!AH27="","",(GKScores!AH27/GKScores!$AQ27)*100)</f>
      </c>
      <c r="AI27" s="17">
        <f>IF(GKScores!AI27="","",(GKScores!AI27/GKScores!$AQ27)*100)</f>
      </c>
      <c r="AJ27" s="16">
        <f>IF(GKScores!AJ27="","",(GKScores!AJ27/GKScores!$AQ27)*100)</f>
        <v>92.67803410230692</v>
      </c>
      <c r="AK27" s="17">
        <f>IF(GKScores!AK27="","",(GKScores!AK27/GKScores!$AQ27)*100)</f>
      </c>
      <c r="AL27" s="16">
        <f>IF(GKScores!AL27="","",(GKScores!AL27/GKScores!$AQ27)*100)</f>
      </c>
    </row>
    <row r="28" spans="1:38" ht="12.75">
      <c r="A28" s="3" t="s">
        <v>75</v>
      </c>
      <c r="B28" s="2" t="s">
        <v>4</v>
      </c>
      <c r="C28" s="17">
        <f>IF(GKScores!C28="","",(GKScores!C28/GKScores!$AQ28)*100)</f>
      </c>
      <c r="D28" s="16">
        <f>IF(GKScores!D28="","",(GKScores!D28/GKScores!$AQ28)*100)</f>
      </c>
      <c r="E28" s="17">
        <f>IF(GKScores!E28="","",(GKScores!E28/GKScores!$AQ28)*100)</f>
      </c>
      <c r="F28" s="16">
        <f>IF(GKScores!F28="","",(GKScores!F28/GKScores!$AQ28)*100)</f>
        <v>103.67383512544804</v>
      </c>
      <c r="G28" s="17">
        <f>IF(GKScores!G28="","",(GKScores!G28/GKScores!$AQ28)*100)</f>
        <v>101.34408602150538</v>
      </c>
      <c r="H28" s="16">
        <f>IF(GKScores!H28="","",(GKScores!H28/GKScores!$AQ28)*100)</f>
      </c>
      <c r="I28" s="17">
        <f>IF(GKScores!I28="","",(GKScores!I28/GKScores!$AQ28)*100)</f>
      </c>
      <c r="J28" s="16">
        <f>IF(GKScores!J28="","",(GKScores!J28/GKScores!$AQ28)*100)</f>
      </c>
      <c r="K28" s="17">
        <f>IF(GKScores!K28="","",(GKScores!K28/GKScores!$AQ28)*100)</f>
        <v>99.01433691756273</v>
      </c>
      <c r="L28" s="16">
        <f>IF(GKScores!L28="","",(GKScores!L28/GKScores!$AQ28)*100)</f>
      </c>
      <c r="M28" s="17">
        <f>IF(GKScores!M28="","",(GKScores!M28/GKScores!$AQ28)*100)</f>
        <v>88.5304659498208</v>
      </c>
      <c r="N28" s="16">
        <f>IF(GKScores!N28="","",(GKScores!N28/GKScores!$AQ28)*100)</f>
      </c>
      <c r="O28" s="17">
        <f>IF(GKScores!O28="","",(GKScores!O28/GKScores!$AQ28)*100)</f>
        <v>95.51971326164875</v>
      </c>
      <c r="P28" s="16">
        <f>IF(GKScores!P28="","",(GKScores!P28/GKScores!$AQ28)*100)</f>
      </c>
      <c r="Q28" s="17">
        <f>IF(GKScores!Q28="","",(GKScores!Q28/GKScores!$AQ28)*100)</f>
      </c>
      <c r="R28" s="16">
        <f>IF(GKScores!R28="","",(GKScores!R28/GKScores!$AQ28)*100)</f>
        <v>92.02508960573478</v>
      </c>
      <c r="S28" s="17">
        <f>IF(GKScores!S28="","",(GKScores!S28/GKScores!$AQ28)*100)</f>
        <v>109.49820788530467</v>
      </c>
      <c r="T28" s="16">
        <f>IF(GKScores!T28="","",(GKScores!T28/GKScores!$AQ28)*100)</f>
      </c>
      <c r="U28" s="17">
        <f>IF(GKScores!U28="","",(GKScores!U28/GKScores!$AQ28)*100)</f>
      </c>
      <c r="V28" s="16">
        <f>IF(GKScores!V28="","",(GKScores!V28/GKScores!$AQ28)*100)</f>
      </c>
      <c r="W28" s="17">
        <f>IF(GKScores!W28="","",(GKScores!W28/GKScores!$AQ28)*100)</f>
      </c>
      <c r="X28" s="16">
        <f>IF(GKScores!X28="","",(GKScores!X28/GKScores!$AQ28)*100)</f>
      </c>
      <c r="Y28" s="17">
        <f>IF(GKScores!Y28="","",(GKScores!Y28/GKScores!$AQ28)*100)</f>
        <v>101.34408602150538</v>
      </c>
      <c r="Z28" s="16">
        <f>IF(GKScores!Z28="","",(GKScores!Z28/GKScores!$AQ28)*100)</f>
      </c>
      <c r="AA28" s="17">
        <f>IF(GKScores!AA28="","",(GKScores!AA28/GKScores!$AQ28)*100)</f>
      </c>
      <c r="AB28" s="16">
        <f>IF(GKScores!AB28="","",(GKScores!AB28/GKScores!$AQ28)*100)</f>
      </c>
      <c r="AC28" s="17">
        <f>IF(GKScores!AC28="","",(GKScores!AC28/GKScores!$AQ28)*100)</f>
        <v>110.66308243727599</v>
      </c>
      <c r="AD28" s="16">
        <f>IF(GKScores!AD28="","",(GKScores!AD28/GKScores!$AQ28)*100)</f>
      </c>
      <c r="AE28" s="17">
        <f>IF(GKScores!AE28="","",(GKScores!AE28/GKScores!$AQ28)*100)</f>
        <v>101.34408602150538</v>
      </c>
      <c r="AF28" s="16">
        <f>IF(GKScores!AF28="","",(GKScores!AF28/GKScores!$AQ28)*100)</f>
      </c>
      <c r="AG28" s="17">
        <f>IF(GKScores!AG28="","",(GKScores!AG28/GKScores!$AQ28)*100)</f>
        <v>97.8494623655914</v>
      </c>
      <c r="AH28" s="16">
        <f>IF(GKScores!AH28="","",(GKScores!AH28/GKScores!$AQ28)*100)</f>
      </c>
      <c r="AI28" s="17">
        <f>IF(GKScores!AI28="","",(GKScores!AI28/GKScores!$AQ28)*100)</f>
        <v>104.83870967741937</v>
      </c>
      <c r="AJ28" s="16">
        <f>IF(GKScores!AJ28="","",(GKScores!AJ28/GKScores!$AQ28)*100)</f>
      </c>
      <c r="AK28" s="17">
        <f>IF(GKScores!AK28="","",(GKScores!AK28/GKScores!$AQ28)*100)</f>
      </c>
      <c r="AL28" s="16">
        <f>IF(GKScores!AL28="","",(GKScores!AL28/GKScores!$AQ28)*100)</f>
        <v>94.35483870967742</v>
      </c>
    </row>
    <row r="29" spans="1:38" ht="12.75">
      <c r="A29" s="3" t="s">
        <v>76</v>
      </c>
      <c r="B29" s="2" t="s">
        <v>4</v>
      </c>
      <c r="C29" s="17">
        <f>IF(GKScores!C29="","",(GKScores!C29/GKScores!$AQ29)*100)</f>
        <v>129.01960784313724</v>
      </c>
      <c r="D29" s="16">
        <f>IF(GKScores!D29="","",(GKScores!D29/GKScores!$AQ29)*100)</f>
      </c>
      <c r="E29" s="17">
        <f>IF(GKScores!E29="","",(GKScores!E29/GKScores!$AQ29)*100)</f>
      </c>
      <c r="F29" s="16">
        <f>IF(GKScores!F29="","",(GKScores!F29/GKScores!$AQ29)*100)</f>
      </c>
      <c r="G29" s="17">
        <f>IF(GKScores!G29="","",(GKScores!G29/GKScores!$AQ29)*100)</f>
        <v>98.8235294117647</v>
      </c>
      <c r="H29" s="16">
        <f>IF(GKScores!H29="","",(GKScores!H29/GKScores!$AQ29)*100)</f>
      </c>
      <c r="I29" s="17">
        <f>IF(GKScores!I29="","",(GKScores!I29/GKScores!$AQ29)*100)</f>
      </c>
      <c r="J29" s="16">
        <f>IF(GKScores!J29="","",(GKScores!J29/GKScores!$AQ29)*100)</f>
        <v>120.7843137254902</v>
      </c>
      <c r="K29" s="17">
        <f>IF(GKScores!K29="","",(GKScores!K29/GKScores!$AQ29)*100)</f>
      </c>
      <c r="L29" s="16">
        <f>IF(GKScores!L29="","",(GKScores!L29/GKScores!$AQ29)*100)</f>
      </c>
      <c r="M29" s="17">
        <f>IF(GKScores!M29="","",(GKScores!M29/GKScores!$AQ29)*100)</f>
      </c>
      <c r="N29" s="16">
        <f>IF(GKScores!N29="","",(GKScores!N29/GKScores!$AQ29)*100)</f>
        <v>76.86274509803921</v>
      </c>
      <c r="O29" s="17">
        <f>IF(GKScores!O29="","",(GKScores!O29/GKScores!$AQ29)*100)</f>
        <v>113.92156862745098</v>
      </c>
      <c r="P29" s="16">
        <f>IF(GKScores!P29="","",(GKScores!P29/GKScores!$AQ29)*100)</f>
      </c>
      <c r="Q29" s="17">
        <f>IF(GKScores!Q29="","",(GKScores!Q29/GKScores!$AQ29)*100)</f>
        <v>93.33333333333333</v>
      </c>
      <c r="R29" s="16">
        <f>IF(GKScores!R29="","",(GKScores!R29/GKScores!$AQ29)*100)</f>
      </c>
      <c r="S29" s="17">
        <f>IF(GKScores!S29="","",(GKScores!S29/GKScores!$AQ29)*100)</f>
        <v>100.19607843137254</v>
      </c>
      <c r="T29" s="16">
        <f>IF(GKScores!T29="","",(GKScores!T29/GKScores!$AQ29)*100)</f>
      </c>
      <c r="U29" s="17">
        <f>IF(GKScores!U29="","",(GKScores!U29/GKScores!$AQ29)*100)</f>
      </c>
      <c r="V29" s="16">
        <f>IF(GKScores!V29="","",(GKScores!V29/GKScores!$AQ29)*100)</f>
        <v>101.56862745098039</v>
      </c>
      <c r="W29" s="17">
        <f>IF(GKScores!W29="","",(GKScores!W29/GKScores!$AQ29)*100)</f>
      </c>
      <c r="X29" s="16">
        <f>IF(GKScores!X29="","",(GKScores!X29/GKScores!$AQ29)*100)</f>
      </c>
      <c r="Y29" s="17">
        <f>IF(GKScores!Y29="","",(GKScores!Y29/GKScores!$AQ29)*100)</f>
      </c>
      <c r="Z29" s="16">
        <f>IF(GKScores!Z29="","",(GKScores!Z29/GKScores!$AQ29)*100)</f>
        <v>96.078431372549</v>
      </c>
      <c r="AA29" s="17">
        <f>IF(GKScores!AA29="","",(GKScores!AA29/GKScores!$AQ29)*100)</f>
        <v>108.4313725490196</v>
      </c>
      <c r="AB29" s="16">
        <f>IF(GKScores!AB29="","",(GKScores!AB29/GKScores!$AQ29)*100)</f>
      </c>
      <c r="AC29" s="17">
        <f>IF(GKScores!AC29="","",(GKScores!AC29/GKScores!$AQ29)*100)</f>
      </c>
      <c r="AD29" s="16">
        <f>IF(GKScores!AD29="","",(GKScores!AD29/GKScores!$AQ29)*100)</f>
      </c>
      <c r="AE29" s="17">
        <f>IF(GKScores!AE29="","",(GKScores!AE29/GKScores!$AQ29)*100)</f>
      </c>
      <c r="AF29" s="16">
        <f>IF(GKScores!AF29="","",(GKScores!AF29/GKScores!$AQ29)*100)</f>
        <v>67.25490196078431</v>
      </c>
      <c r="AG29" s="17">
        <f>IF(GKScores!AG29="","",(GKScores!AG29/GKScores!$AQ29)*100)</f>
      </c>
      <c r="AH29" s="16">
        <f>IF(GKScores!AH29="","",(GKScores!AH29/GKScores!$AQ29)*100)</f>
        <v>119.41176470588235</v>
      </c>
      <c r="AI29" s="17">
        <f>IF(GKScores!AI29="","",(GKScores!AI29/GKScores!$AQ29)*100)</f>
      </c>
      <c r="AJ29" s="16">
        <f>IF(GKScores!AJ29="","",(GKScores!AJ29/GKScores!$AQ29)*100)</f>
        <v>87.84313725490196</v>
      </c>
      <c r="AK29" s="17">
        <f>IF(GKScores!AK29="","",(GKScores!AK29/GKScores!$AQ29)*100)</f>
      </c>
      <c r="AL29" s="16">
        <f>IF(GKScores!AL29="","",(GKScores!AL29/GKScores!$AQ29)*100)</f>
        <v>86.47058823529412</v>
      </c>
    </row>
    <row r="31" spans="5:12" ht="12.75">
      <c r="E31" s="9"/>
      <c r="F31" s="9"/>
      <c r="G31" s="9"/>
      <c r="H31" s="9"/>
      <c r="I31" s="9"/>
      <c r="J31" s="9"/>
      <c r="K31" s="9"/>
      <c r="L31" s="9"/>
    </row>
    <row r="32" spans="1:38" ht="12.75">
      <c r="A32" s="3" t="s">
        <v>25</v>
      </c>
      <c r="B32" s="25"/>
      <c r="C32" s="17">
        <f aca="true" t="shared" si="0" ref="C32:AL32">IF(COUNTIF(C3:C30,"&gt;0")=0,"",COUNTIF(C3:C30,"&gt;0"))</f>
        <v>9</v>
      </c>
      <c r="D32" s="16">
        <f t="shared" si="0"/>
        <v>9</v>
      </c>
      <c r="E32" s="17">
        <f t="shared" si="0"/>
        <v>9</v>
      </c>
      <c r="F32" s="16">
        <f t="shared" si="0"/>
        <v>9</v>
      </c>
      <c r="G32" s="17">
        <f t="shared" si="0"/>
        <v>10</v>
      </c>
      <c r="H32" s="16">
        <f t="shared" si="0"/>
        <v>10</v>
      </c>
      <c r="I32" s="17">
        <f t="shared" si="0"/>
        <v>9</v>
      </c>
      <c r="J32" s="16">
        <f t="shared" si="0"/>
        <v>9</v>
      </c>
      <c r="K32" s="17">
        <f t="shared" si="0"/>
        <v>9</v>
      </c>
      <c r="L32" s="16">
        <f t="shared" si="0"/>
        <v>9</v>
      </c>
      <c r="M32" s="17">
        <f t="shared" si="0"/>
        <v>10</v>
      </c>
      <c r="N32" s="16">
        <f t="shared" si="0"/>
        <v>10</v>
      </c>
      <c r="O32" s="17">
        <f t="shared" si="0"/>
        <v>10</v>
      </c>
      <c r="P32" s="16">
        <f t="shared" si="0"/>
        <v>10</v>
      </c>
      <c r="Q32" s="17">
        <f t="shared" si="0"/>
        <v>9</v>
      </c>
      <c r="R32" s="16">
        <f t="shared" si="0"/>
        <v>9</v>
      </c>
      <c r="S32" s="17">
        <f t="shared" si="0"/>
        <v>9</v>
      </c>
      <c r="T32" s="16">
        <f t="shared" si="0"/>
        <v>9</v>
      </c>
      <c r="U32" s="17">
        <f t="shared" si="0"/>
        <v>9</v>
      </c>
      <c r="V32" s="16">
        <f t="shared" si="0"/>
        <v>9</v>
      </c>
      <c r="W32" s="17">
        <f t="shared" si="0"/>
        <v>7</v>
      </c>
      <c r="X32" s="16">
        <f t="shared" si="0"/>
        <v>7</v>
      </c>
      <c r="Y32" s="17">
        <f t="shared" si="0"/>
        <v>10</v>
      </c>
      <c r="Z32" s="16">
        <f t="shared" si="0"/>
        <v>10</v>
      </c>
      <c r="AA32" s="17">
        <f t="shared" si="0"/>
        <v>9</v>
      </c>
      <c r="AB32" s="16">
        <f t="shared" si="0"/>
        <v>9</v>
      </c>
      <c r="AC32" s="17">
        <f t="shared" si="0"/>
        <v>9</v>
      </c>
      <c r="AD32" s="16">
        <f t="shared" si="0"/>
        <v>9</v>
      </c>
      <c r="AE32" s="17">
        <f t="shared" si="0"/>
        <v>10</v>
      </c>
      <c r="AF32" s="16">
        <f t="shared" si="0"/>
        <v>10</v>
      </c>
      <c r="AG32" s="17">
        <f t="shared" si="0"/>
        <v>10</v>
      </c>
      <c r="AH32" s="16">
        <f t="shared" si="0"/>
        <v>10</v>
      </c>
      <c r="AI32" s="17">
        <f t="shared" si="0"/>
        <v>9</v>
      </c>
      <c r="AJ32" s="16">
        <f t="shared" si="0"/>
        <v>9</v>
      </c>
      <c r="AK32" s="17">
        <f t="shared" si="0"/>
        <v>9</v>
      </c>
      <c r="AL32" s="16">
        <f t="shared" si="0"/>
        <v>9</v>
      </c>
    </row>
    <row r="33" spans="1:38" ht="12.75">
      <c r="A33" s="23"/>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4" t="s">
        <v>26</v>
      </c>
      <c r="B34" s="12"/>
      <c r="C34" s="20">
        <f aca="true" t="shared" si="1" ref="C34:AL34">IF(C32="","",SUM(C3:C30)/C32)</f>
        <v>110.21097522969293</v>
      </c>
      <c r="D34" s="21">
        <f t="shared" si="1"/>
        <v>113.27959796682701</v>
      </c>
      <c r="E34" s="20">
        <f t="shared" si="1"/>
        <v>100.6045461241223</v>
      </c>
      <c r="F34" s="21">
        <f t="shared" si="1"/>
        <v>102.0290488104146</v>
      </c>
      <c r="G34" s="20">
        <f t="shared" si="1"/>
        <v>99.17128711830642</v>
      </c>
      <c r="H34" s="21">
        <f t="shared" si="1"/>
        <v>104.01942740805355</v>
      </c>
      <c r="I34" s="20">
        <f t="shared" si="1"/>
        <v>98.9178494915132</v>
      </c>
      <c r="J34" s="21">
        <f t="shared" si="1"/>
        <v>113.28939364446423</v>
      </c>
      <c r="K34" s="20">
        <f t="shared" si="1"/>
        <v>109.07044596080641</v>
      </c>
      <c r="L34" s="21">
        <f t="shared" si="1"/>
        <v>103.24816616966719</v>
      </c>
      <c r="M34" s="20">
        <f t="shared" si="1"/>
        <v>103.42510828566667</v>
      </c>
      <c r="N34" s="21">
        <f t="shared" si="1"/>
        <v>92.07278749911578</v>
      </c>
      <c r="O34" s="20">
        <f t="shared" si="1"/>
        <v>106.95948855430306</v>
      </c>
      <c r="P34" s="21">
        <f t="shared" si="1"/>
        <v>117.3264927077958</v>
      </c>
      <c r="Q34" s="20">
        <f t="shared" si="1"/>
        <v>95.03505029216672</v>
      </c>
      <c r="R34" s="21">
        <f t="shared" si="1"/>
        <v>106.67034413124534</v>
      </c>
      <c r="S34" s="20">
        <f t="shared" si="1"/>
        <v>102.43211693043855</v>
      </c>
      <c r="T34" s="21">
        <f t="shared" si="1"/>
        <v>97.61440351023795</v>
      </c>
      <c r="U34" s="20">
        <f t="shared" si="1"/>
        <v>99.30174939637351</v>
      </c>
      <c r="V34" s="21">
        <f t="shared" si="1"/>
        <v>94.17422854982932</v>
      </c>
      <c r="W34" s="20">
        <f t="shared" si="1"/>
        <v>78.51553108224462</v>
      </c>
      <c r="X34" s="21">
        <f t="shared" si="1"/>
        <v>87.11341223163534</v>
      </c>
      <c r="Y34" s="20">
        <f t="shared" si="1"/>
        <v>92.91562519313365</v>
      </c>
      <c r="Z34" s="21">
        <f t="shared" si="1"/>
        <v>84.71690981168406</v>
      </c>
      <c r="AA34" s="20">
        <f t="shared" si="1"/>
        <v>100.63269972229817</v>
      </c>
      <c r="AB34" s="21">
        <f t="shared" si="1"/>
        <v>110.12115976761328</v>
      </c>
      <c r="AC34" s="20">
        <f t="shared" si="1"/>
        <v>101.32215076550239</v>
      </c>
      <c r="AD34" s="21">
        <f t="shared" si="1"/>
        <v>98.66770823491235</v>
      </c>
      <c r="AE34" s="20">
        <f t="shared" si="1"/>
        <v>93.26945448970983</v>
      </c>
      <c r="AF34" s="21">
        <f t="shared" si="1"/>
        <v>97.0685013876568</v>
      </c>
      <c r="AG34" s="20">
        <f t="shared" si="1"/>
        <v>91.6911713779396</v>
      </c>
      <c r="AH34" s="21">
        <f t="shared" si="1"/>
        <v>108.88734685644404</v>
      </c>
      <c r="AI34" s="20">
        <f t="shared" si="1"/>
        <v>92.11993691448544</v>
      </c>
      <c r="AJ34" s="21">
        <f t="shared" si="1"/>
        <v>91.28366509717642</v>
      </c>
      <c r="AK34" s="20">
        <f t="shared" si="1"/>
        <v>100.70791084643459</v>
      </c>
      <c r="AL34" s="22">
        <f t="shared" si="1"/>
        <v>95.41811798875001</v>
      </c>
    </row>
    <row r="35" spans="1:38" ht="12.75">
      <c r="A35" s="24" t="s">
        <v>49</v>
      </c>
      <c r="B35" s="12"/>
      <c r="C35" s="31">
        <f>IF(C34="","",(C34+D34)/2)</f>
        <v>111.74528659825998</v>
      </c>
      <c r="D35" s="51"/>
      <c r="E35" s="31">
        <f>IF(E34="","",(E34+F34)/2)</f>
        <v>101.31679746726844</v>
      </c>
      <c r="F35" s="51"/>
      <c r="G35" s="31">
        <f>IF(G34="","",(G34+H34)/2)</f>
        <v>101.59535726317998</v>
      </c>
      <c r="H35" s="51"/>
      <c r="I35" s="31">
        <f>IF(I34="","",(I34+J34)/2)</f>
        <v>106.10362156798871</v>
      </c>
      <c r="J35" s="51"/>
      <c r="K35" s="31">
        <f>IF(K34="","",(K34+L34)/2)</f>
        <v>106.15930606523679</v>
      </c>
      <c r="L35" s="51"/>
      <c r="M35" s="31">
        <f>IF(M34="","",(M34+N34)/2)</f>
        <v>97.74894789239121</v>
      </c>
      <c r="N35" s="51"/>
      <c r="O35" s="31">
        <f>IF(O34="","",(O34+P34)/2)</f>
        <v>112.14299063104943</v>
      </c>
      <c r="P35" s="51"/>
      <c r="Q35" s="31">
        <f>IF(Q34="","",(Q34+R34)/2)</f>
        <v>100.85269721170603</v>
      </c>
      <c r="R35" s="51"/>
      <c r="S35" s="31">
        <f>IF(S34="","",(S34+T34)/2)</f>
        <v>100.02326022033824</v>
      </c>
      <c r="T35" s="51"/>
      <c r="U35" s="31">
        <f>IF(U34="","",(U34+V34)/2)</f>
        <v>96.73798897310141</v>
      </c>
      <c r="V35" s="51"/>
      <c r="W35" s="31">
        <f>IF(W34="","",(W34+X34)/2)</f>
        <v>82.81447165693999</v>
      </c>
      <c r="X35" s="51"/>
      <c r="Y35" s="31">
        <f>IF(Y34="","",(Y34+Z34)/2)</f>
        <v>88.81626750240886</v>
      </c>
      <c r="Z35" s="51"/>
      <c r="AA35" s="31">
        <f>IF(AA34="","",(AA34+AB34)/2)</f>
        <v>105.37692974495573</v>
      </c>
      <c r="AB35" s="51"/>
      <c r="AC35" s="31">
        <f>IF(AC34="","",(AC34+AD34)/2)</f>
        <v>99.99492950020738</v>
      </c>
      <c r="AD35" s="51"/>
      <c r="AE35" s="31">
        <f>IF(AE34="","",(AE34+AF34)/2)</f>
        <v>95.16897793868331</v>
      </c>
      <c r="AF35" s="51"/>
      <c r="AG35" s="31">
        <f>IF(AG34="","",(AG34+AH34)/2)</f>
        <v>100.28925911719182</v>
      </c>
      <c r="AH35" s="51"/>
      <c r="AI35" s="31">
        <f>IF(AI34="","",(AI34+AJ34)/2)</f>
        <v>91.70180100583093</v>
      </c>
      <c r="AJ35" s="51"/>
      <c r="AK35" s="31">
        <f>IF(AK34="","",(AK34+AL34)/2)</f>
        <v>98.0630144175923</v>
      </c>
      <c r="AL35" s="51"/>
    </row>
    <row r="36" spans="1:38" ht="12.75">
      <c r="A36" s="24" t="s">
        <v>32</v>
      </c>
      <c r="B36" s="12"/>
      <c r="C36" s="71">
        <f>IF(OR(C34="",D34=""),"",MAX(C34,D34)/MIN(C34,D34))</f>
        <v>1.0278431683481495</v>
      </c>
      <c r="D36" s="72"/>
      <c r="E36" s="71">
        <f>IF(OR(E34="",F34=""),"",MAX(E34,F34)/MIN(E34,F34))</f>
        <v>1.0141594265982254</v>
      </c>
      <c r="F36" s="72"/>
      <c r="G36" s="71">
        <f>IF(OR(G34="",H34=""),"",MAX(G34,H34)/MIN(G34,H34))</f>
        <v>1.0488865318846123</v>
      </c>
      <c r="H36" s="72"/>
      <c r="I36" s="71">
        <f>IF(OR(I34="",J34=""),"",MAX(I34,J34)/MIN(I34,J34))</f>
        <v>1.1452876728196972</v>
      </c>
      <c r="J36" s="72"/>
      <c r="K36" s="71">
        <f>IF(OR(K34="",L34=""),"",MAX(K34,L34)/MIN(K34,L34))</f>
        <v>1.0563911206090721</v>
      </c>
      <c r="L36" s="72"/>
      <c r="M36" s="71">
        <f>IF(OR(M34="",N34=""),"",MAX(M34,N34)/MIN(M34,N34))</f>
        <v>1.123297242267808</v>
      </c>
      <c r="N36" s="72"/>
      <c r="O36" s="71">
        <f>IF(OR(O34="",P34=""),"",MAX(O34,P34)/MIN(O34,P34))</f>
        <v>1.0969245860616603</v>
      </c>
      <c r="P36" s="72"/>
      <c r="Q36" s="71">
        <f>IF(OR(Q34="",R34=""),"",MAX(Q34,R34)/MIN(Q34,R34))</f>
        <v>1.1224316060580617</v>
      </c>
      <c r="R36" s="72"/>
      <c r="S36" s="71">
        <f>IF(OR(S34="",T34=""),"",MAX(S34,T34)/MIN(S34,T34))</f>
        <v>1.0493545342383341</v>
      </c>
      <c r="T36" s="72"/>
      <c r="U36" s="71">
        <f>IF(OR(U34="",V34=""),"",MAX(U34,V34)/MIN(U34,V34))</f>
        <v>1.0544471765312218</v>
      </c>
      <c r="V36" s="72"/>
      <c r="W36" s="71">
        <f>IF(OR(W34="",X34=""),"",MAX(W34,X34)/MIN(W34,X34))</f>
        <v>1.1095054829392224</v>
      </c>
      <c r="X36" s="72"/>
      <c r="Y36" s="71">
        <f>IF(OR(Y34="",Z34=""),"",MAX(Y34,Z34)/MIN(Y34,Z34))</f>
        <v>1.0967777908763952</v>
      </c>
      <c r="Z36" s="72"/>
      <c r="AA36" s="71">
        <f>IF(OR(AA34="",AB34=""),"",MAX(AA34,AB34)/MIN(AA34,AB34))</f>
        <v>1.094288040284113</v>
      </c>
      <c r="AB36" s="72"/>
      <c r="AC36" s="71">
        <f>IF(OR(AC34="",AD34=""),"",MAX(AC34,AD34)/MIN(AC34,AD34))</f>
        <v>1.0269028497577974</v>
      </c>
      <c r="AD36" s="72"/>
      <c r="AE36" s="71">
        <f>IF(OR(AE34="",AF34=""),"",MAX(AE34,AF34)/MIN(AE34,AF34))</f>
        <v>1.0407319515133018</v>
      </c>
      <c r="AF36" s="72"/>
      <c r="AG36" s="71">
        <f>IF(OR(AG34="",AH34=""),"",MAX(AG34,AH34)/MIN(AG34,AH34))</f>
        <v>1.1875445064129888</v>
      </c>
      <c r="AH36" s="72"/>
      <c r="AI36" s="71">
        <f>IF(OR(AI34="",AJ34=""),"",MAX(AI34,AJ34)/MIN(AI34,AJ34))</f>
        <v>1.0091612427745835</v>
      </c>
      <c r="AJ36" s="72"/>
      <c r="AK36" s="71">
        <f>IF(OR(AK34="",AL34=""),"",MAX(AK34,AL34)/MIN(AK34,AL34))</f>
        <v>1.055438033878516</v>
      </c>
      <c r="AL36" s="72"/>
    </row>
    <row r="38" ht="12.75">
      <c r="C38" s="9" t="s">
        <v>57</v>
      </c>
    </row>
    <row r="39" ht="12.75">
      <c r="C39" s="9" t="s">
        <v>62</v>
      </c>
    </row>
    <row r="40" ht="12.75">
      <c r="C40" s="9" t="s">
        <v>55</v>
      </c>
    </row>
    <row r="41" ht="12.75">
      <c r="C41" s="9" t="s">
        <v>38</v>
      </c>
    </row>
    <row r="42" ht="12.75">
      <c r="C42" s="9" t="s">
        <v>56</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&amp;LMacclesfield Quiz League&amp;C2018-19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2019-02-17T14:40:06Z</cp:lastPrinted>
  <dcterms:created xsi:type="dcterms:W3CDTF">2007-02-26T13:38:06Z</dcterms:created>
  <dcterms:modified xsi:type="dcterms:W3CDTF">2019-03-28T12:22:14Z</dcterms:modified>
  <cp:category/>
  <cp:version/>
  <cp:contentType/>
  <cp:contentStatus/>
</cp:coreProperties>
</file>