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9"/>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<sst xmlns="http://schemas.openxmlformats.org/spreadsheetml/2006/main" count="529" uniqueCount="93">
  <si>
    <t>Team</t>
  </si>
  <si>
    <t>Average</t>
  </si>
  <si>
    <t>A</t>
  </si>
  <si>
    <t>B</t>
  </si>
  <si>
    <t>Week 12</t>
  </si>
  <si>
    <t>Week 1</t>
  </si>
  <si>
    <t>Week 2</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</si>
  <si>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</si>
  <si>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</si>
  <si>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</si>
  <si>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</si>
  <si>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</si>
  <si>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</si>
  <si>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</si>
  <si>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</si>
  <si>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</si>
  <si>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</si>
  <si>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</si>
  <si>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</si>
  <si>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</si>
  <si>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</si>
  <si>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</si>
  <si>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</si>
  <si>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</si>
  <si>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</si>
  <si>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</si>
  <si>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</si>
  <si>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</si>
  <si>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</si>
  <si>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</si>
  <si>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</si>
  <si>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</si>
  <si>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</si>
  <si>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</si>
  <si>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</si>
  <si>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</si>
  <si>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</si>
  <si>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</si>
  <si>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</si>
  <si>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</si>
  <si>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</si>
  <si>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</si>
  <si>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</si>
  <si>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</si>
  <si>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</si>
  <si>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</si>
  <si>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</si>
  <si>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</si>
  <si>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</si>
  <si>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</si>
  <si>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</si>
  <si>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</si>
  <si>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</si>
  <si>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</si>
  <si>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</si>
  <si>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</si>
  <si>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</si>
  <si>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</si>
  <si>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</si>
  <si>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</si>
  <si>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</si>
  <si>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</si>
  <si>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Last season's best:</t>
  </si>
  <si>
    <t>Last season's worst:</t>
  </si>
  <si>
    <t>Range:</t>
  </si>
  <si>
    <t>Best overall:</t>
  </si>
  <si>
    <t>Worst overall:</t>
  </si>
  <si>
    <t xml:space="preserve"> </t>
  </si>
  <si>
    <t>Entertainment</t>
  </si>
  <si>
    <t>Last Year</t>
  </si>
  <si>
    <t>Dolphin</t>
  </si>
  <si>
    <t>Harrington Academicals</t>
  </si>
  <si>
    <t>Harrington Diamonds</t>
  </si>
  <si>
    <t>Nags Head</t>
  </si>
  <si>
    <t>Nags Head 'B'</t>
  </si>
  <si>
    <t>Poachers</t>
  </si>
  <si>
    <t>Queens</t>
  </si>
  <si>
    <t>Waters Green Weavers</t>
  </si>
  <si>
    <t>Chester Road Tavern</t>
  </si>
  <si>
    <t>Dolphin Hammers</t>
  </si>
  <si>
    <t>Park Taverners</t>
  </si>
  <si>
    <t>Park Timers</t>
  </si>
  <si>
    <t>Pack Horse Bowling Club</t>
  </si>
  <si>
    <t>Plough Horntails</t>
  </si>
  <si>
    <t>Sutton Club</t>
  </si>
  <si>
    <t>Sutton Mutton</t>
  </si>
  <si>
    <t>Waters Green Nags</t>
  </si>
  <si>
    <t>2022-3 total</t>
  </si>
  <si>
    <t>2021-2 total</t>
  </si>
  <si>
    <t>(-)</t>
  </si>
  <si>
    <t>Last Yr</t>
  </si>
  <si>
    <t>This page shows each team's actual total scores each week.</t>
  </si>
  <si>
    <t>If the score is in the left hand column, the team went first in the Specialist questions; if the score is in the right hand column, they started second.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</si>
</sst>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8">
    <font>
      <sz val="10"/>
      <name val="Arial"/>
      <family val="0"/>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78">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0" fillId="0" borderId="12" xfId="0" applyFont="1" applyBorder="1" applyAlignment="1">
      <alignment/>
    </xf>
    <xf numFmtId="0" fontId="1" fillId="0" borderId="19"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20" xfId="0" applyFont="1" applyBorder="1" applyAlignment="1">
      <alignment/>
    </xf>
    <xf numFmtId="2" fontId="1" fillId="0" borderId="20" xfId="0" applyNumberFormat="1" applyFont="1" applyBorder="1" applyAlignment="1">
      <alignment/>
    </xf>
    <xf numFmtId="0" fontId="0" fillId="0" borderId="20"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20"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20"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168" fontId="0" fillId="0" borderId="14" xfId="0" applyNumberFormat="1" applyBorder="1" applyAlignment="1">
      <alignment/>
    </xf>
    <xf numFmtId="0" fontId="0" fillId="0" borderId="11" xfId="0" applyFont="1" applyBorder="1" applyAlignment="1">
      <alignment horizontal="center"/>
    </xf>
    <xf numFmtId="1" fontId="0" fillId="0" borderId="11" xfId="0" applyNumberFormat="1" applyFont="1" applyBorder="1" applyAlignment="1">
      <alignment/>
    </xf>
    <xf numFmtId="2" fontId="0" fillId="0" borderId="20" xfId="0" applyNumberFormat="1" applyFont="1" applyBorder="1" applyAlignment="1">
      <alignment/>
    </xf>
    <xf numFmtId="1" fontId="0" fillId="0" borderId="0" xfId="0" applyNumberFormat="1" applyFont="1" applyBorder="1" applyAlignment="1">
      <alignment horizontal="right"/>
    </xf>
    <xf numFmtId="2" fontId="0" fillId="0" borderId="0" xfId="0" applyNumberFormat="1" applyFont="1" applyAlignment="1">
      <alignment/>
    </xf>
    <xf numFmtId="0" fontId="0" fillId="0" borderId="19" xfId="0" applyFont="1" applyBorder="1" applyAlignment="1">
      <alignment horizontal="right"/>
    </xf>
    <xf numFmtId="0" fontId="0" fillId="0" borderId="20"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xf>
    <xf numFmtId="0" fontId="0" fillId="0" borderId="0" xfId="0" applyFont="1" applyAlignment="1">
      <alignment horizontal="left"/>
    </xf>
    <xf numFmtId="0" fontId="0" fillId="0" borderId="11" xfId="0" applyFont="1" applyBorder="1" applyAlignment="1">
      <alignment/>
    </xf>
    <xf numFmtId="0" fontId="0" fillId="0" borderId="11" xfId="0" applyFont="1" applyBorder="1" applyAlignment="1">
      <alignment horizontal="center"/>
    </xf>
    <xf numFmtId="1" fontId="0" fillId="0" borderId="13" xfId="0" applyNumberFormat="1" applyFont="1" applyBorder="1" applyAlignment="1">
      <alignment horizontal="centerContinuous"/>
    </xf>
    <xf numFmtId="0" fontId="0" fillId="0" borderId="14" xfId="0" applyFont="1" applyBorder="1" applyAlignment="1">
      <alignment horizontal="centerContinuous"/>
    </xf>
    <xf numFmtId="0" fontId="0" fillId="0" borderId="15" xfId="0" applyFont="1" applyBorder="1" applyAlignment="1">
      <alignment horizontal="centerContinuous"/>
    </xf>
    <xf numFmtId="0" fontId="0" fillId="0" borderId="13" xfId="0" applyFont="1" applyBorder="1" applyAlignment="1">
      <alignment horizontal="centerContinuous"/>
    </xf>
    <xf numFmtId="0" fontId="0" fillId="0" borderId="11" xfId="0" applyFont="1" applyBorder="1" applyAlignment="1">
      <alignment horizontal="centerContinuous"/>
    </xf>
    <xf numFmtId="0" fontId="0" fillId="0" borderId="11" xfId="0" applyFont="1" applyBorder="1" applyAlignment="1">
      <alignment/>
    </xf>
    <xf numFmtId="0" fontId="0" fillId="0" borderId="14" xfId="0" applyFont="1" applyBorder="1" applyAlignment="1">
      <alignment/>
    </xf>
    <xf numFmtId="0" fontId="0" fillId="0" borderId="11" xfId="0" applyFont="1" applyBorder="1" applyAlignment="1">
      <alignment horizontal="right"/>
    </xf>
    <xf numFmtId="1" fontId="1" fillId="0" borderId="11" xfId="0" applyNumberFormat="1"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1" fontId="0" fillId="0" borderId="0" xfId="0" applyNumberFormat="1" applyFont="1" applyBorder="1" applyAlignment="1">
      <alignment/>
    </xf>
    <xf numFmtId="1" fontId="1" fillId="0" borderId="0" xfId="0" applyNumberFormat="1" applyFont="1" applyBorder="1" applyAlignment="1">
      <alignment/>
    </xf>
    <xf numFmtId="0" fontId="0" fillId="0" borderId="11" xfId="0" applyFont="1" applyFill="1" applyBorder="1" applyAlignment="1">
      <alignment horizontal="center"/>
    </xf>
    <xf numFmtId="1" fontId="0" fillId="0" borderId="13"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3" xfId="0" applyFont="1" applyBorder="1" applyAlignment="1">
      <alignment/>
    </xf>
    <xf numFmtId="1" fontId="0" fillId="0" borderId="14" xfId="0" applyNumberFormat="1" applyFont="1" applyBorder="1" applyAlignment="1">
      <alignment/>
    </xf>
    <xf numFmtId="1" fontId="0" fillId="0" borderId="11" xfId="0" applyNumberFormat="1" applyFont="1" applyBorder="1" applyAlignment="1">
      <alignment/>
    </xf>
    <xf numFmtId="1" fontId="1" fillId="0" borderId="11" xfId="0" applyNumberFormat="1" applyFont="1" applyBorder="1" applyAlignment="1">
      <alignment/>
    </xf>
    <xf numFmtId="0" fontId="0" fillId="0" borderId="0" xfId="0" applyFont="1" applyFill="1" applyBorder="1" applyAlignment="1">
      <alignment horizontal="center"/>
    </xf>
    <xf numFmtId="1" fontId="0" fillId="0" borderId="15" xfId="0" applyNumberFormat="1" applyFont="1" applyBorder="1" applyAlignment="1">
      <alignment/>
    </xf>
    <xf numFmtId="0" fontId="1" fillId="0" borderId="11" xfId="0" applyFont="1" applyBorder="1" applyAlignment="1">
      <alignment/>
    </xf>
    <xf numFmtId="0" fontId="1" fillId="0" borderId="0" xfId="0" applyFont="1" applyBorder="1" applyAlignment="1">
      <alignment horizontal="center"/>
    </xf>
    <xf numFmtId="1" fontId="1" fillId="0" borderId="14" xfId="0" applyNumberFormat="1" applyFont="1" applyBorder="1" applyAlignment="1">
      <alignment/>
    </xf>
    <xf numFmtId="1" fontId="1" fillId="0" borderId="15" xfId="0" applyNumberFormat="1" applyFont="1" applyBorder="1" applyAlignment="1">
      <alignment/>
    </xf>
    <xf numFmtId="0" fontId="1" fillId="0" borderId="0" xfId="0" applyFont="1" applyBorder="1" applyAlignment="1">
      <alignment/>
    </xf>
    <xf numFmtId="0" fontId="1" fillId="0" borderId="14" xfId="0" applyFont="1" applyBorder="1" applyAlignment="1">
      <alignment horizontal="centerContinuous"/>
    </xf>
    <xf numFmtId="1" fontId="1" fillId="0" borderId="13" xfId="0" applyNumberFormat="1"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0" fontId="1" fillId="0" borderId="11" xfId="0" applyFont="1" applyBorder="1" applyAlignment="1">
      <alignment horizontal="centerContinuous"/>
    </xf>
    <xf numFmtId="0" fontId="0" fillId="0" borderId="0" xfId="0" applyFont="1" applyAlignment="1">
      <alignment horizontal="center"/>
    </xf>
    <xf numFmtId="1" fontId="0" fillId="0" borderId="0" xfId="0" applyNumberFormat="1" applyFont="1" applyAlignment="1">
      <alignment/>
    </xf>
    <xf numFmtId="0" fontId="0" fillId="0" borderId="0" xfId="57">
      <alignment/>
      <protection/>
    </xf>
    <xf numFmtId="0" fontId="1" fillId="0" borderId="11" xfId="57" applyFont="1" applyBorder="1">
      <alignment/>
      <protection/>
    </xf>
    <xf numFmtId="0" fontId="0" fillId="0" borderId="20" xfId="57" applyBorder="1" applyAlignment="1">
      <alignment horizontal="center"/>
      <protection/>
    </xf>
    <xf numFmtId="0" fontId="0" fillId="0" borderId="12" xfId="57" applyBorder="1">
      <alignment/>
      <protection/>
    </xf>
    <xf numFmtId="0" fontId="1" fillId="0" borderId="11" xfId="57" applyFont="1" applyBorder="1" applyAlignment="1">
      <alignment horizontal="right" textRotation="90"/>
      <protection/>
    </xf>
    <xf numFmtId="1" fontId="0" fillId="0" borderId="0" xfId="57" applyNumberFormat="1" applyAlignment="1">
      <alignment horizontal="right"/>
      <protection/>
    </xf>
    <xf numFmtId="0" fontId="0" fillId="0" borderId="19" xfId="57" applyBorder="1" applyAlignment="1">
      <alignment horizontal="right"/>
      <protection/>
    </xf>
    <xf numFmtId="1" fontId="0" fillId="0" borderId="0" xfId="57" applyNumberFormat="1">
      <alignment/>
      <protection/>
    </xf>
    <xf numFmtId="0" fontId="0" fillId="0" borderId="20" xfId="57" applyBorder="1">
      <alignment/>
      <protection/>
    </xf>
    <xf numFmtId="0" fontId="0" fillId="0" borderId="11" xfId="57" applyBorder="1">
      <alignment/>
      <protection/>
    </xf>
    <xf numFmtId="1" fontId="1" fillId="0" borderId="11" xfId="57" applyNumberFormat="1" applyFont="1" applyBorder="1">
      <alignment/>
      <protection/>
    </xf>
    <xf numFmtId="2" fontId="0" fillId="0" borderId="11" xfId="57" applyNumberFormat="1" applyBorder="1">
      <alignment/>
      <protection/>
    </xf>
    <xf numFmtId="2" fontId="0" fillId="0" borderId="0" xfId="57" applyNumberFormat="1">
      <alignment/>
      <protection/>
    </xf>
    <xf numFmtId="2" fontId="0" fillId="0" borderId="12" xfId="57" applyNumberFormat="1" applyBorder="1">
      <alignment/>
      <protection/>
    </xf>
    <xf numFmtId="2" fontId="0" fillId="0" borderId="20" xfId="57" applyNumberFormat="1" applyBorder="1">
      <alignment/>
      <protection/>
    </xf>
    <xf numFmtId="2" fontId="1" fillId="0" borderId="11" xfId="57" applyNumberFormat="1" applyFont="1" applyBorder="1">
      <alignment/>
      <protection/>
    </xf>
    <xf numFmtId="0" fontId="0" fillId="0" borderId="0" xfId="57" applyAlignment="1">
      <alignment horizontal="center"/>
      <protection/>
    </xf>
    <xf numFmtId="0" fontId="0" fillId="0" borderId="11" xfId="0" applyFont="1" applyBorder="1" applyAlignment="1">
      <alignment/>
    </xf>
    <xf numFmtId="0" fontId="0" fillId="0" borderId="0" xfId="0" applyFont="1" applyFill="1" applyBorder="1" applyAlignment="1">
      <alignment/>
    </xf>
    <xf numFmtId="0" fontId="0" fillId="0" borderId="14" xfId="0" applyFont="1" applyBorder="1" applyAlignment="1">
      <alignment/>
    </xf>
    <xf numFmtId="0" fontId="1" fillId="0" borderId="21" xfId="0" applyFont="1" applyBorder="1" applyAlignment="1">
      <alignment/>
    </xf>
    <xf numFmtId="0" fontId="0" fillId="0" borderId="22" xfId="0" applyFont="1" applyBorder="1" applyAlignment="1">
      <alignment/>
    </xf>
    <xf numFmtId="2" fontId="0" fillId="0" borderId="11" xfId="0" applyNumberFormat="1" applyFont="1" applyBorder="1" applyAlignment="1">
      <alignment horizontal="center"/>
    </xf>
    <xf numFmtId="2" fontId="1" fillId="0" borderId="11" xfId="57" applyNumberFormat="1" applyFont="1" applyBorder="1" applyAlignment="1">
      <alignment horizontal="center"/>
      <protection/>
    </xf>
    <xf numFmtId="0" fontId="1" fillId="0" borderId="20" xfId="57" applyFont="1" applyBorder="1">
      <alignment/>
      <protection/>
    </xf>
    <xf numFmtId="0" fontId="1" fillId="0" borderId="0" xfId="57" applyFont="1">
      <alignment/>
      <protection/>
    </xf>
    <xf numFmtId="2" fontId="1" fillId="0" borderId="0" xfId="57" applyNumberFormat="1" applyFont="1">
      <alignment/>
      <protection/>
    </xf>
    <xf numFmtId="2" fontId="1" fillId="0" borderId="12" xfId="57" applyNumberFormat="1" applyFont="1" applyBorder="1">
      <alignment/>
      <protection/>
    </xf>
    <xf numFmtId="2" fontId="1" fillId="0" borderId="20" xfId="57" applyNumberFormat="1" applyFont="1" applyBorder="1">
      <alignment/>
      <protection/>
    </xf>
    <xf numFmtId="0" fontId="0" fillId="0" borderId="20" xfId="57" applyFont="1" applyBorder="1">
      <alignment/>
      <protection/>
    </xf>
    <xf numFmtId="0" fontId="0" fillId="0" borderId="11" xfId="57" applyFont="1" applyBorder="1">
      <alignment/>
      <protection/>
    </xf>
    <xf numFmtId="2" fontId="0" fillId="0" borderId="11" xfId="57" applyNumberFormat="1" applyFont="1" applyBorder="1">
      <alignment/>
      <protection/>
    </xf>
    <xf numFmtId="2" fontId="0" fillId="0" borderId="0" xfId="57" applyNumberFormat="1" applyFont="1">
      <alignment/>
      <protection/>
    </xf>
    <xf numFmtId="2" fontId="0" fillId="0" borderId="12" xfId="57" applyNumberFormat="1" applyFont="1" applyBorder="1">
      <alignment/>
      <protection/>
    </xf>
    <xf numFmtId="2" fontId="0" fillId="0" borderId="11" xfId="57" applyNumberFormat="1" applyFont="1" applyBorder="1" applyAlignment="1">
      <alignment horizontal="center"/>
      <protection/>
    </xf>
    <xf numFmtId="0" fontId="0" fillId="0" borderId="0" xfId="57" applyFont="1">
      <alignment/>
      <protection/>
    </xf>
    <xf numFmtId="2" fontId="0" fillId="0" borderId="20" xfId="57" applyNumberFormat="1" applyFont="1" applyBorder="1">
      <alignment/>
      <protection/>
    </xf>
    <xf numFmtId="0" fontId="1" fillId="0" borderId="14" xfId="0" applyFont="1" applyBorder="1" applyAlignment="1">
      <alignment/>
    </xf>
    <xf numFmtId="0" fontId="1" fillId="0" borderId="11" xfId="0" applyFont="1" applyBorder="1" applyAlignment="1">
      <alignment/>
    </xf>
    <xf numFmtId="1" fontId="0" fillId="0" borderId="0" xfId="57" applyNumberFormat="1"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A39"/>
  <sheetViews>
    <sheetView workbookViewId="0" topLeftCell="A3">
      <selection activeCell="J24" sqref="J24"/>
    </sheetView>
  </sheetViews>
  <sheetFormatPr defaultColWidth="9.140625" defaultRowHeight="12.75"/>
  <cols>
    <col min="1" max="1" width="4.7109375" style="138" customWidth="1"/>
    <col min="2" max="2" width="6.140625" style="138" customWidth="1"/>
    <col min="3" max="3" width="7.00390625" style="154" customWidth="1"/>
    <col min="4" max="4" width="24.28125" style="138" customWidth="1"/>
    <col min="5" max="5" width="3.7109375" style="138" customWidth="1"/>
    <col min="6" max="6" width="5.7109375" style="138" customWidth="1"/>
    <col min="7" max="7" width="3.7109375" style="138" customWidth="1"/>
    <col min="8" max="8" width="5.7109375" style="138" customWidth="1"/>
    <col min="9" max="9" width="3.7109375" style="138" customWidth="1"/>
    <col min="10" max="10" width="5.7109375" style="138" customWidth="1"/>
    <col min="11" max="11" width="3.7109375" style="138" customWidth="1"/>
    <col min="12" max="12" width="5.7109375" style="138" customWidth="1"/>
    <col min="13" max="13" width="4.7109375" style="138" customWidth="1"/>
    <col min="14" max="14" width="7.7109375" style="138" customWidth="1"/>
    <col min="15" max="25" width="4.7109375" style="138" customWidth="1"/>
    <col min="26" max="26" width="9.140625" style="138" customWidth="1"/>
    <col min="27" max="27" width="9.140625" style="145" customWidth="1"/>
    <col min="28" max="16384" width="9.140625" style="138" customWidth="1"/>
  </cols>
  <sheetData>
    <row r="3" spans="2:14" ht="72.75">
      <c r="B3" s="139" t="s">
        <v>23</v>
      </c>
      <c r="C3" s="140"/>
      <c r="D3" s="139" t="s">
        <v>38</v>
      </c>
      <c r="E3" s="141"/>
      <c r="F3" s="142" t="s">
        <v>26</v>
      </c>
      <c r="G3" s="143"/>
      <c r="H3" s="142" t="s">
        <v>27</v>
      </c>
      <c r="I3" s="144"/>
      <c r="J3" s="142" t="s">
        <v>68</v>
      </c>
      <c r="K3" s="141"/>
      <c r="L3" s="142" t="s">
        <v>30</v>
      </c>
      <c r="N3" s="142" t="s">
        <v>69</v>
      </c>
    </row>
    <row r="4" spans="1:14" ht="12.75">
      <c r="A4" s="146">
        <f aca="true" t="shared" si="0" ref="A4:A33">IF(D4="","",ROW()-3)</f>
        <v>1</v>
      </c>
      <c r="B4" s="147">
        <f>AllMarks!B4</f>
        <v>16</v>
      </c>
      <c r="C4" s="147" t="str">
        <f>AllMarks!C4</f>
        <v>Spec</v>
      </c>
      <c r="D4" s="148" t="str">
        <f>AllMarks!D4</f>
        <v>Park Taverners</v>
      </c>
      <c r="F4" s="149">
        <f>AllMarks!G4</f>
        <v>10</v>
      </c>
      <c r="G4" s="150"/>
      <c r="H4" s="149">
        <f>AllMarks!J4</f>
        <v>8.78162083574701</v>
      </c>
      <c r="I4" s="151"/>
      <c r="J4" s="149">
        <f>AllMarks!N4</f>
        <v>7.22</v>
      </c>
      <c r="K4" s="152"/>
      <c r="L4" s="153">
        <f>AllMarks!P4</f>
        <v>26.00162083574701</v>
      </c>
      <c r="N4" s="172">
        <f>AllMarks!R4</f>
        <v>19.42</v>
      </c>
    </row>
    <row r="5" spans="1:14" ht="12.75">
      <c r="A5" s="167">
        <f t="shared" si="0"/>
        <v>2</v>
      </c>
      <c r="B5" s="168">
        <f>AllMarks!B5</f>
        <v>10</v>
      </c>
      <c r="C5" s="168" t="str">
        <f>AllMarks!C5</f>
        <v>GK</v>
      </c>
      <c r="D5" s="148" t="str">
        <f>AllMarks!D5</f>
        <v>Park Timers</v>
      </c>
      <c r="E5" s="173"/>
      <c r="F5" s="169">
        <f>AllMarks!G5</f>
        <v>9.268891875791464</v>
      </c>
      <c r="G5" s="170"/>
      <c r="H5" s="169">
        <f>AllMarks!J5</f>
        <v>9.807544555232612</v>
      </c>
      <c r="I5" s="171"/>
      <c r="J5" s="169">
        <f>AllMarks!N5</f>
        <v>6.85</v>
      </c>
      <c r="K5" s="174"/>
      <c r="L5" s="153">
        <f>AllMarks!P5</f>
        <v>25.92643643102408</v>
      </c>
      <c r="M5" s="173"/>
      <c r="N5" s="172">
        <f>AllMarks!R5</f>
        <v>22.99</v>
      </c>
    </row>
    <row r="6" spans="1:27" s="173" customFormat="1" ht="12.75">
      <c r="A6" s="167">
        <f t="shared" si="0"/>
        <v>3</v>
      </c>
      <c r="B6" s="168">
        <f>AllMarks!B6</f>
        <v>1</v>
      </c>
      <c r="C6" s="168" t="str">
        <f>AllMarks!C6</f>
        <v>GK</v>
      </c>
      <c r="D6" s="148" t="str">
        <f>AllMarks!D6</f>
        <v>Nags Head 'B'</v>
      </c>
      <c r="F6" s="169">
        <f>AllMarks!G6</f>
        <v>10</v>
      </c>
      <c r="G6" s="170"/>
      <c r="H6" s="169">
        <f>AllMarks!J6</f>
        <v>8.023765829837659</v>
      </c>
      <c r="I6" s="171"/>
      <c r="J6" s="169">
        <f>AllMarks!N6</f>
        <v>7.85</v>
      </c>
      <c r="K6" s="174"/>
      <c r="L6" s="153">
        <f>AllMarks!P6</f>
        <v>25.87376582983766</v>
      </c>
      <c r="N6" s="172">
        <f>AllMarks!R6</f>
        <v>21.64</v>
      </c>
      <c r="AA6" s="177"/>
    </row>
    <row r="7" spans="1:14" ht="12.75">
      <c r="A7" s="146">
        <f t="shared" si="0"/>
        <v>4</v>
      </c>
      <c r="B7" s="147">
        <f>AllMarks!B7</f>
        <v>10</v>
      </c>
      <c r="C7" s="147" t="str">
        <f>AllMarks!C7</f>
        <v>Spec</v>
      </c>
      <c r="D7" s="148" t="str">
        <f>AllMarks!D7</f>
        <v>Park Timers</v>
      </c>
      <c r="F7" s="149">
        <f>AllMarks!G7</f>
        <v>9.190500878394966</v>
      </c>
      <c r="G7" s="150"/>
      <c r="H7" s="149">
        <f>AllMarks!J7</f>
        <v>8.745349539212947</v>
      </c>
      <c r="I7" s="151"/>
      <c r="J7" s="149">
        <f>AllMarks!N7</f>
        <v>7.27</v>
      </c>
      <c r="K7" s="152"/>
      <c r="L7" s="153">
        <f>AllMarks!P7</f>
        <v>25.205850417607913</v>
      </c>
      <c r="N7" s="172" t="str">
        <f>AllMarks!R7</f>
        <v>(-)</v>
      </c>
    </row>
    <row r="8" spans="1:14" ht="12.75">
      <c r="A8" s="146">
        <f t="shared" si="0"/>
        <v>5</v>
      </c>
      <c r="B8" s="147">
        <f>AllMarks!B8</f>
        <v>15</v>
      </c>
      <c r="C8" s="147" t="str">
        <f>AllMarks!C8</f>
        <v>Spec</v>
      </c>
      <c r="D8" s="148" t="str">
        <f>AllMarks!D8</f>
        <v>Waters Green Weavers</v>
      </c>
      <c r="F8" s="149">
        <f>AllMarks!G8</f>
        <v>8.078991833728864</v>
      </c>
      <c r="G8" s="150"/>
      <c r="H8" s="149">
        <f>AllMarks!J8</f>
        <v>9.185031441486911</v>
      </c>
      <c r="I8" s="151"/>
      <c r="J8" s="149">
        <f>AllMarks!N8</f>
        <v>7.25</v>
      </c>
      <c r="K8" s="152"/>
      <c r="L8" s="153">
        <f>AllMarks!P8</f>
        <v>24.514023275215777</v>
      </c>
      <c r="N8" s="172">
        <f>AllMarks!R8</f>
        <v>21.69</v>
      </c>
    </row>
    <row r="9" spans="1:14" ht="12.75">
      <c r="A9" s="146">
        <f t="shared" si="0"/>
        <v>6</v>
      </c>
      <c r="B9" s="147">
        <f>AllMarks!B9</f>
        <v>11</v>
      </c>
      <c r="C9" s="147" t="str">
        <f>AllMarks!C9</f>
        <v>Spec</v>
      </c>
      <c r="D9" s="148" t="str">
        <f>AllMarks!D9</f>
        <v>Harrington Academicals</v>
      </c>
      <c r="F9" s="149">
        <f>AllMarks!G9</f>
        <v>7.670158181584576</v>
      </c>
      <c r="G9" s="150"/>
      <c r="H9" s="149">
        <f>AllMarks!J9</f>
        <v>8.398405924088642</v>
      </c>
      <c r="I9" s="151"/>
      <c r="J9" s="149">
        <f>AllMarks!N9</f>
        <v>7.27</v>
      </c>
      <c r="K9" s="152"/>
      <c r="L9" s="153">
        <f>AllMarks!P9</f>
        <v>23.338564105673218</v>
      </c>
      <c r="N9" s="172">
        <f>AllMarks!R9</f>
        <v>20.88</v>
      </c>
    </row>
    <row r="10" spans="1:14" ht="12.75">
      <c r="A10" s="167">
        <f t="shared" si="0"/>
        <v>7</v>
      </c>
      <c r="B10" s="168">
        <f>AllMarks!B10</f>
        <v>12</v>
      </c>
      <c r="C10" s="168" t="str">
        <f>AllMarks!C10</f>
        <v>Spec</v>
      </c>
      <c r="D10" s="148" t="str">
        <f>AllMarks!D10</f>
        <v>Pack Horse Bowling Club</v>
      </c>
      <c r="E10" s="173"/>
      <c r="F10" s="169">
        <f>AllMarks!G10</f>
        <v>6.210474308295969</v>
      </c>
      <c r="G10" s="170"/>
      <c r="H10" s="169">
        <f>AllMarks!J10</f>
        <v>9.118882058523495</v>
      </c>
      <c r="I10" s="171"/>
      <c r="J10" s="169">
        <f>AllMarks!N10</f>
        <v>6.75</v>
      </c>
      <c r="K10" s="174"/>
      <c r="L10" s="153">
        <f>AllMarks!P10</f>
        <v>22.079356366819464</v>
      </c>
      <c r="M10" s="173"/>
      <c r="N10" s="172">
        <f>AllMarks!R10</f>
        <v>15.35</v>
      </c>
    </row>
    <row r="11" spans="1:14" ht="12.75">
      <c r="A11" s="167">
        <f t="shared" si="0"/>
        <v>8</v>
      </c>
      <c r="B11" s="168">
        <f>AllMarks!B11</f>
        <v>2</v>
      </c>
      <c r="C11" s="168" t="str">
        <f>AllMarks!C11</f>
        <v>Spec</v>
      </c>
      <c r="D11" s="148" t="str">
        <f>AllMarks!D11</f>
        <v>Sutton Club</v>
      </c>
      <c r="E11" s="163"/>
      <c r="F11" s="169">
        <f>AllMarks!G11</f>
        <v>5.564212585864295</v>
      </c>
      <c r="G11" s="170"/>
      <c r="H11" s="169">
        <f>AllMarks!J11</f>
        <v>9.952302492438346</v>
      </c>
      <c r="I11" s="171"/>
      <c r="J11" s="169">
        <f>AllMarks!N11</f>
        <v>6.46</v>
      </c>
      <c r="K11" s="166"/>
      <c r="L11" s="153">
        <f>AllMarks!P11</f>
        <v>21.97651507830264</v>
      </c>
      <c r="M11" s="163"/>
      <c r="N11" s="172">
        <f>AllMarks!R11</f>
        <v>23.38</v>
      </c>
    </row>
    <row r="12" spans="1:14" ht="12.75">
      <c r="A12" s="167">
        <f t="shared" si="0"/>
        <v>9</v>
      </c>
      <c r="B12" s="168">
        <f>AllMarks!B12</f>
        <v>14</v>
      </c>
      <c r="C12" s="168" t="str">
        <f>AllMarks!C12</f>
        <v>Spec</v>
      </c>
      <c r="D12" s="148" t="str">
        <f>AllMarks!D12</f>
        <v>Sutton Mutton</v>
      </c>
      <c r="F12" s="169">
        <f>AllMarks!G12</f>
        <v>6.806926615191181</v>
      </c>
      <c r="G12" s="170"/>
      <c r="H12" s="169">
        <f>AllMarks!J12</f>
        <v>8.072182292048801</v>
      </c>
      <c r="I12" s="171"/>
      <c r="J12" s="169">
        <f>AllMarks!N12</f>
        <v>6.21</v>
      </c>
      <c r="K12" s="152"/>
      <c r="L12" s="153">
        <f>AllMarks!P12</f>
        <v>21.089108907239982</v>
      </c>
      <c r="N12" s="172" t="str">
        <f>AllMarks!R12</f>
        <v>(-)</v>
      </c>
    </row>
    <row r="13" spans="1:14" ht="12.75">
      <c r="A13" s="167">
        <f t="shared" si="0"/>
        <v>10</v>
      </c>
      <c r="B13" s="168">
        <f>AllMarks!B13</f>
        <v>8</v>
      </c>
      <c r="C13" s="168" t="str">
        <f>AllMarks!C13</f>
        <v>Spec</v>
      </c>
      <c r="D13" s="148" t="str">
        <f>AllMarks!D13</f>
        <v>Poachers</v>
      </c>
      <c r="E13" s="173"/>
      <c r="F13" s="169">
        <f>AllMarks!G13</f>
        <v>6.3254176813401894</v>
      </c>
      <c r="G13" s="170"/>
      <c r="H13" s="169">
        <f>AllMarks!J13</f>
        <v>7.955935332642311</v>
      </c>
      <c r="I13" s="171"/>
      <c r="J13" s="169">
        <f>AllMarks!N13</f>
        <v>6.79</v>
      </c>
      <c r="K13" s="174"/>
      <c r="L13" s="153">
        <f>AllMarks!P13</f>
        <v>21.0713530139825</v>
      </c>
      <c r="M13" s="173"/>
      <c r="N13" s="172">
        <f>AllMarks!R13</f>
        <v>19.68</v>
      </c>
    </row>
    <row r="14" spans="1:14" ht="12.75">
      <c r="A14" s="167">
        <f t="shared" si="0"/>
        <v>11</v>
      </c>
      <c r="B14" s="168">
        <f>AllMarks!B14</f>
        <v>6</v>
      </c>
      <c r="C14" s="168" t="str">
        <f>AllMarks!C14</f>
        <v>GK</v>
      </c>
      <c r="D14" s="148" t="str">
        <f>AllMarks!D14</f>
        <v>Dolphin Hammers</v>
      </c>
      <c r="E14" s="173"/>
      <c r="F14" s="169">
        <f>AllMarks!G14</f>
        <v>5.224695681706297</v>
      </c>
      <c r="G14" s="170"/>
      <c r="H14" s="169">
        <f>AllMarks!J14</f>
        <v>9.70788453395585</v>
      </c>
      <c r="I14" s="171"/>
      <c r="J14" s="169">
        <f>AllMarks!N14</f>
        <v>5.67</v>
      </c>
      <c r="K14" s="174"/>
      <c r="L14" s="153">
        <f>AllMarks!P14</f>
        <v>20.602580215662147</v>
      </c>
      <c r="M14" s="173"/>
      <c r="N14" s="172" t="str">
        <f>AllMarks!R14</f>
        <v>(-)</v>
      </c>
    </row>
    <row r="15" spans="1:14" ht="12.75">
      <c r="A15" s="167">
        <f t="shared" si="0"/>
        <v>12</v>
      </c>
      <c r="B15" s="168">
        <f>AllMarks!B15</f>
        <v>1</v>
      </c>
      <c r="C15" s="168" t="str">
        <f>AllMarks!C15</f>
        <v>Spec</v>
      </c>
      <c r="D15" s="148" t="str">
        <f>AllMarks!D15</f>
        <v>Nags Head 'B'</v>
      </c>
      <c r="E15" s="173"/>
      <c r="F15" s="169">
        <f>AllMarks!G15</f>
        <v>9.453745082249721</v>
      </c>
      <c r="G15" s="170"/>
      <c r="H15" s="169">
        <f>AllMarks!J15</f>
        <v>2.6730150572695424</v>
      </c>
      <c r="I15" s="171"/>
      <c r="J15" s="169">
        <f>AllMarks!N15</f>
        <v>8.16</v>
      </c>
      <c r="K15" s="174"/>
      <c r="L15" s="153">
        <f>AllMarks!P15</f>
        <v>20.286760139519263</v>
      </c>
      <c r="M15" s="173"/>
      <c r="N15" s="172">
        <f>AllMarks!R15</f>
        <v>19.8</v>
      </c>
    </row>
    <row r="16" spans="1:14" ht="12.75">
      <c r="A16" s="167">
        <f t="shared" si="0"/>
        <v>13</v>
      </c>
      <c r="B16" s="168">
        <f>AllMarks!B16</f>
        <v>2</v>
      </c>
      <c r="C16" s="168" t="str">
        <f>AllMarks!C16</f>
        <v>GK</v>
      </c>
      <c r="D16" s="148" t="str">
        <f>AllMarks!D16</f>
        <v>Sutton Club</v>
      </c>
      <c r="E16" s="173"/>
      <c r="F16" s="169">
        <f>AllMarks!G16</f>
        <v>4.618309814964029</v>
      </c>
      <c r="G16" s="170"/>
      <c r="H16" s="169">
        <f>AllMarks!J16</f>
        <v>9.98614148875625</v>
      </c>
      <c r="I16" s="171"/>
      <c r="J16" s="169">
        <f>AllMarks!N16</f>
        <v>5.68</v>
      </c>
      <c r="K16" s="174"/>
      <c r="L16" s="153">
        <f>AllMarks!P16</f>
        <v>20.284451303720278</v>
      </c>
      <c r="M16" s="173"/>
      <c r="N16" s="172" t="str">
        <f>AllMarks!R16</f>
        <v>(-)</v>
      </c>
    </row>
    <row r="17" spans="1:14" ht="12.75">
      <c r="A17" s="167">
        <f t="shared" si="0"/>
        <v>14</v>
      </c>
      <c r="B17" s="168">
        <f>AllMarks!B17</f>
        <v>17</v>
      </c>
      <c r="C17" s="168" t="str">
        <f>AllMarks!C17</f>
        <v>Spec</v>
      </c>
      <c r="D17" s="148" t="str">
        <f>AllMarks!D17</f>
        <v>Chester Road Tavern</v>
      </c>
      <c r="F17" s="169">
        <f>AllMarks!G17</f>
        <v>7.211114970834597</v>
      </c>
      <c r="G17" s="170"/>
      <c r="H17" s="169">
        <f>AllMarks!J17</f>
        <v>5.326136505642997</v>
      </c>
      <c r="I17" s="171"/>
      <c r="J17" s="169">
        <f>AllMarks!N17</f>
        <v>7.1</v>
      </c>
      <c r="K17" s="152"/>
      <c r="L17" s="153">
        <f>AllMarks!P17</f>
        <v>19.637251476477594</v>
      </c>
      <c r="N17" s="172">
        <f>AllMarks!R17</f>
        <v>22.7</v>
      </c>
    </row>
    <row r="18" spans="1:14" ht="12.75">
      <c r="A18" s="167">
        <f t="shared" si="0"/>
        <v>15</v>
      </c>
      <c r="B18" s="168">
        <f>AllMarks!B18</f>
        <v>13</v>
      </c>
      <c r="C18" s="168" t="str">
        <f>AllMarks!C18</f>
        <v>GK</v>
      </c>
      <c r="D18" s="148" t="str">
        <f>AllMarks!D18</f>
        <v>Dolphin</v>
      </c>
      <c r="E18" s="173"/>
      <c r="F18" s="169">
        <f>AllMarks!G18</f>
        <v>4.502348481065747</v>
      </c>
      <c r="G18" s="170"/>
      <c r="H18" s="169">
        <f>AllMarks!J18</f>
        <v>9.463440745680902</v>
      </c>
      <c r="I18" s="171"/>
      <c r="J18" s="169">
        <f>AllMarks!N18</f>
        <v>5.54</v>
      </c>
      <c r="K18" s="174"/>
      <c r="L18" s="153">
        <f>AllMarks!P18</f>
        <v>19.50578922674665</v>
      </c>
      <c r="M18" s="173"/>
      <c r="N18" s="172">
        <f>AllMarks!R18</f>
        <v>17.8</v>
      </c>
    </row>
    <row r="19" spans="1:14" ht="12.75">
      <c r="A19" s="167">
        <f t="shared" si="0"/>
        <v>16</v>
      </c>
      <c r="B19" s="168">
        <f>AllMarks!B19</f>
        <v>16</v>
      </c>
      <c r="C19" s="168" t="str">
        <f>AllMarks!C19</f>
        <v>GK</v>
      </c>
      <c r="D19" s="148" t="str">
        <f>AllMarks!D19</f>
        <v>Park Taverners</v>
      </c>
      <c r="F19" s="169">
        <f>AllMarks!G19</f>
        <v>6.355296811370522</v>
      </c>
      <c r="G19" s="170"/>
      <c r="H19" s="169">
        <f>AllMarks!J19</f>
        <v>6.870803607620805</v>
      </c>
      <c r="I19" s="171"/>
      <c r="J19" s="169">
        <f>AllMarks!N19</f>
        <v>5.87</v>
      </c>
      <c r="K19" s="152"/>
      <c r="L19" s="153">
        <f>AllMarks!P19</f>
        <v>19.096100418991327</v>
      </c>
      <c r="N19" s="172" t="str">
        <f>AllMarks!R19</f>
        <v>(-)</v>
      </c>
    </row>
    <row r="20" spans="1:14" ht="12.75">
      <c r="A20" s="167">
        <f t="shared" si="0"/>
        <v>17</v>
      </c>
      <c r="B20" s="168">
        <f>AllMarks!B20</f>
        <v>12</v>
      </c>
      <c r="C20" s="168" t="str">
        <f>AllMarks!C20</f>
        <v>GK</v>
      </c>
      <c r="D20" s="148" t="str">
        <f>AllMarks!D20</f>
        <v>Pack Horse Bowling Club</v>
      </c>
      <c r="E20" s="163"/>
      <c r="F20" s="169">
        <f>AllMarks!G20</f>
        <v>8.856299427309711</v>
      </c>
      <c r="G20" s="170"/>
      <c r="H20" s="169">
        <f>AllMarks!J20</f>
        <v>3.642964382529774</v>
      </c>
      <c r="I20" s="171"/>
      <c r="J20" s="169">
        <f>AllMarks!N20</f>
        <v>6.41</v>
      </c>
      <c r="K20" s="166"/>
      <c r="L20" s="153">
        <f>AllMarks!P20</f>
        <v>18.909263809839487</v>
      </c>
      <c r="M20" s="163"/>
      <c r="N20" s="172" t="str">
        <f>AllMarks!R20</f>
        <v>(-)</v>
      </c>
    </row>
    <row r="21" spans="1:14" ht="12.75">
      <c r="A21" s="167">
        <f t="shared" si="0"/>
        <v>18</v>
      </c>
      <c r="B21" s="168">
        <f>AllMarks!B21</f>
        <v>13</v>
      </c>
      <c r="C21" s="168" t="str">
        <f>AllMarks!C21</f>
        <v>Spec</v>
      </c>
      <c r="D21" s="148" t="str">
        <f>AllMarks!D21</f>
        <v>Dolphin</v>
      </c>
      <c r="E21" s="173"/>
      <c r="F21" s="169">
        <f>AllMarks!G21</f>
        <v>5.713826674563704</v>
      </c>
      <c r="G21" s="170"/>
      <c r="H21" s="169">
        <f>AllMarks!J21</f>
        <v>6.575194344824355</v>
      </c>
      <c r="I21" s="171"/>
      <c r="J21" s="169">
        <f>AllMarks!N21</f>
        <v>6.47</v>
      </c>
      <c r="K21" s="174"/>
      <c r="L21" s="153">
        <f>AllMarks!P21</f>
        <v>18.759021019388058</v>
      </c>
      <c r="M21" s="173"/>
      <c r="N21" s="172">
        <f>AllMarks!R21</f>
        <v>8.13</v>
      </c>
    </row>
    <row r="22" spans="1:14" ht="12.75">
      <c r="A22" s="167">
        <f t="shared" si="0"/>
        <v>19</v>
      </c>
      <c r="B22" s="168">
        <f>AllMarks!B22</f>
        <v>8</v>
      </c>
      <c r="C22" s="168" t="str">
        <f>AllMarks!C22</f>
        <v>GK</v>
      </c>
      <c r="D22" s="148" t="str">
        <f>AllMarks!D22</f>
        <v>Poachers</v>
      </c>
      <c r="E22" s="163"/>
      <c r="F22" s="169">
        <f>AllMarks!G22</f>
        <v>4.125353260219138</v>
      </c>
      <c r="G22" s="170"/>
      <c r="H22" s="169">
        <f>AllMarks!J22</f>
        <v>8.721599221437778</v>
      </c>
      <c r="I22" s="171"/>
      <c r="J22" s="169">
        <f>AllMarks!N22</f>
        <v>5.77</v>
      </c>
      <c r="K22" s="166"/>
      <c r="L22" s="153">
        <f>AllMarks!P22</f>
        <v>18.616952481656917</v>
      </c>
      <c r="M22" s="163"/>
      <c r="N22" s="172">
        <f>AllMarks!R22</f>
        <v>7.85</v>
      </c>
    </row>
    <row r="23" spans="1:27" s="173" customFormat="1" ht="12.75">
      <c r="A23" s="167">
        <f t="shared" si="0"/>
        <v>20</v>
      </c>
      <c r="B23" s="168">
        <f>AllMarks!B23</f>
        <v>15</v>
      </c>
      <c r="C23" s="168" t="str">
        <f>AllMarks!C23</f>
        <v>GK</v>
      </c>
      <c r="D23" s="148" t="str">
        <f>AllMarks!D23</f>
        <v>Waters Green Weavers</v>
      </c>
      <c r="F23" s="169">
        <f>AllMarks!G23</f>
        <v>4.252701098030546</v>
      </c>
      <c r="G23" s="170"/>
      <c r="H23" s="169">
        <f>AllMarks!J23</f>
        <v>7.704537205050448</v>
      </c>
      <c r="I23" s="171"/>
      <c r="J23" s="169">
        <f>AllMarks!N23</f>
        <v>6.12</v>
      </c>
      <c r="K23" s="174"/>
      <c r="L23" s="153">
        <f>AllMarks!P23</f>
        <v>18.077238303080996</v>
      </c>
      <c r="N23" s="172">
        <f>AllMarks!R23</f>
        <v>20.94</v>
      </c>
      <c r="AA23" s="177"/>
    </row>
    <row r="24" spans="1:14" ht="12.75">
      <c r="A24" s="167">
        <f t="shared" si="0"/>
        <v>21</v>
      </c>
      <c r="B24" s="168">
        <f>AllMarks!B24</f>
        <v>5</v>
      </c>
      <c r="C24" s="168" t="str">
        <f>AllMarks!C24</f>
        <v>Spec</v>
      </c>
      <c r="D24" s="148" t="str">
        <f>AllMarks!D24</f>
        <v>Harrington Diamonds</v>
      </c>
      <c r="E24" s="163"/>
      <c r="F24" s="169">
        <f>AllMarks!G24</f>
        <v>5.175819924975528</v>
      </c>
      <c r="G24" s="170"/>
      <c r="H24" s="169">
        <f>AllMarks!J24</f>
        <v>7.473575279138983</v>
      </c>
      <c r="I24" s="171"/>
      <c r="J24" s="169">
        <f>AllMarks!N24</f>
        <v>5.39</v>
      </c>
      <c r="K24" s="166"/>
      <c r="L24" s="153">
        <f>AllMarks!P24</f>
        <v>18.039395204114513</v>
      </c>
      <c r="M24" s="163"/>
      <c r="N24" s="172">
        <f>AllMarks!R24</f>
        <v>23.04</v>
      </c>
    </row>
    <row r="25" spans="1:14" ht="12.75">
      <c r="A25" s="167">
        <f t="shared" si="0"/>
        <v>22</v>
      </c>
      <c r="B25" s="168">
        <f>AllMarks!B25</f>
        <v>5</v>
      </c>
      <c r="C25" s="168" t="str">
        <f>AllMarks!C25</f>
        <v>GK</v>
      </c>
      <c r="D25" s="148" t="str">
        <f>AllMarks!D25</f>
        <v>Harrington Diamonds</v>
      </c>
      <c r="E25" s="163"/>
      <c r="F25" s="169">
        <f>AllMarks!G25</f>
        <v>4.70210323595998</v>
      </c>
      <c r="G25" s="170"/>
      <c r="H25" s="169">
        <f>AllMarks!J25</f>
        <v>7.827798108138228</v>
      </c>
      <c r="I25" s="171"/>
      <c r="J25" s="169">
        <f>AllMarks!N25</f>
        <v>5.1</v>
      </c>
      <c r="K25" s="166"/>
      <c r="L25" s="153">
        <f>AllMarks!P25</f>
        <v>17.629901344098208</v>
      </c>
      <c r="M25" s="163"/>
      <c r="N25" s="172">
        <f>AllMarks!R25</f>
        <v>14.09</v>
      </c>
    </row>
    <row r="26" spans="1:14" ht="12.75">
      <c r="A26" s="167">
        <f t="shared" si="0"/>
        <v>23</v>
      </c>
      <c r="B26" s="168">
        <f>AllMarks!B26</f>
        <v>6</v>
      </c>
      <c r="C26" s="168" t="str">
        <f>AllMarks!C26</f>
        <v>Spec</v>
      </c>
      <c r="D26" s="148" t="str">
        <f>AllMarks!D26</f>
        <v>Dolphin Hammers</v>
      </c>
      <c r="E26" s="163"/>
      <c r="F26" s="169">
        <f>AllMarks!G26</f>
        <v>6.870101814315374</v>
      </c>
      <c r="G26" s="170"/>
      <c r="H26" s="169">
        <f>AllMarks!J26</f>
        <v>4.161553532011274</v>
      </c>
      <c r="I26" s="171"/>
      <c r="J26" s="169">
        <f>AllMarks!N26</f>
        <v>6.33</v>
      </c>
      <c r="K26" s="166"/>
      <c r="L26" s="153">
        <f>AllMarks!P26</f>
        <v>17.36165534632665</v>
      </c>
      <c r="M26" s="163"/>
      <c r="N26" s="172">
        <f>AllMarks!R26</f>
        <v>11.27</v>
      </c>
    </row>
    <row r="27" spans="1:14" ht="12.75">
      <c r="A27" s="167">
        <f t="shared" si="0"/>
        <v>24</v>
      </c>
      <c r="B27" s="168">
        <f>AllMarks!B27</f>
        <v>3</v>
      </c>
      <c r="C27" s="168" t="str">
        <f>AllMarks!C27</f>
        <v>Spec</v>
      </c>
      <c r="D27" s="148" t="str">
        <f>AllMarks!D27</f>
        <v>Queens</v>
      </c>
      <c r="E27" s="163"/>
      <c r="F27" s="169">
        <f>AllMarks!G27</f>
        <v>5.6720746840350245</v>
      </c>
      <c r="G27" s="170"/>
      <c r="H27" s="169">
        <f>AllMarks!J27</f>
        <v>4.660409455783871</v>
      </c>
      <c r="I27" s="171"/>
      <c r="J27" s="169">
        <f>AllMarks!N27</f>
        <v>6.39</v>
      </c>
      <c r="K27" s="166"/>
      <c r="L27" s="153">
        <f>AllMarks!P27</f>
        <v>16.722484139818896</v>
      </c>
      <c r="M27" s="163"/>
      <c r="N27" s="172">
        <f>AllMarks!R27</f>
        <v>13.29</v>
      </c>
    </row>
    <row r="28" spans="1:14" ht="12.75">
      <c r="A28" s="162">
        <f t="shared" si="0"/>
        <v>25</v>
      </c>
      <c r="B28" s="139">
        <f>AllMarks!B28</f>
        <v>18</v>
      </c>
      <c r="C28" s="139" t="str">
        <f>AllMarks!C28</f>
        <v>Spec</v>
      </c>
      <c r="D28" s="148" t="str">
        <f>AllMarks!D28</f>
        <v>Plough Horntails</v>
      </c>
      <c r="E28" s="163"/>
      <c r="F28" s="153">
        <f>AllMarks!G28</f>
        <v>3.3457854012646004</v>
      </c>
      <c r="G28" s="164"/>
      <c r="H28" s="153">
        <f>AllMarks!J28</f>
        <v>8.004796086762443</v>
      </c>
      <c r="I28" s="165"/>
      <c r="J28" s="153">
        <f>AllMarks!N28</f>
        <v>4.37</v>
      </c>
      <c r="K28" s="166"/>
      <c r="L28" s="153">
        <f>AllMarks!P28</f>
        <v>15.720581488027044</v>
      </c>
      <c r="M28" s="163"/>
      <c r="N28" s="161">
        <f>AllMarks!R28</f>
        <v>0</v>
      </c>
    </row>
    <row r="29" spans="1:14" ht="12.75">
      <c r="A29" s="167">
        <f t="shared" si="0"/>
        <v>26</v>
      </c>
      <c r="B29" s="168">
        <f>AllMarks!B29</f>
        <v>7</v>
      </c>
      <c r="C29" s="168" t="str">
        <f>AllMarks!C29</f>
        <v>GK</v>
      </c>
      <c r="D29" s="148" t="str">
        <f>AllMarks!D29</f>
        <v>Nags Head</v>
      </c>
      <c r="E29" s="163"/>
      <c r="F29" s="169">
        <f>AllMarks!G29</f>
        <v>2.5914510227633407</v>
      </c>
      <c r="G29" s="170"/>
      <c r="H29" s="169">
        <f>AllMarks!J29</f>
        <v>8.236148228334235</v>
      </c>
      <c r="I29" s="171"/>
      <c r="J29" s="169">
        <f>AllMarks!N29</f>
        <v>4.72</v>
      </c>
      <c r="K29" s="166"/>
      <c r="L29" s="153">
        <f>AllMarks!P29</f>
        <v>15.547599251097576</v>
      </c>
      <c r="M29" s="163"/>
      <c r="N29" s="172">
        <f>AllMarks!R29</f>
        <v>13.01</v>
      </c>
    </row>
    <row r="30" spans="1:14" ht="12.75">
      <c r="A30" s="167">
        <f t="shared" si="0"/>
        <v>27</v>
      </c>
      <c r="B30" s="168">
        <f>AllMarks!B30</f>
        <v>14</v>
      </c>
      <c r="C30" s="168" t="str">
        <f>AllMarks!C30</f>
        <v>GK</v>
      </c>
      <c r="D30" s="148" t="str">
        <f>AllMarks!D30</f>
        <v>Sutton Mutton</v>
      </c>
      <c r="E30" s="163"/>
      <c r="F30" s="169">
        <f>AllMarks!G30</f>
        <v>4.196023125768892</v>
      </c>
      <c r="G30" s="170"/>
      <c r="H30" s="169">
        <f>AllMarks!J30</f>
        <v>4.897172983093926</v>
      </c>
      <c r="I30" s="171"/>
      <c r="J30" s="169">
        <f>AllMarks!N30</f>
        <v>4.41</v>
      </c>
      <c r="K30" s="166"/>
      <c r="L30" s="153">
        <f>AllMarks!P30</f>
        <v>13.503196108862817</v>
      </c>
      <c r="M30" s="163"/>
      <c r="N30" s="172">
        <f>AllMarks!R30</f>
        <v>16.26</v>
      </c>
    </row>
    <row r="31" spans="1:14" ht="12.75">
      <c r="A31" s="167">
        <f t="shared" si="0"/>
        <v>28</v>
      </c>
      <c r="B31" s="168">
        <f>AllMarks!B31</f>
        <v>3</v>
      </c>
      <c r="C31" s="168" t="str">
        <f>AllMarks!C31</f>
        <v>GK</v>
      </c>
      <c r="D31" s="148" t="str">
        <f>AllMarks!D31</f>
        <v>Queens</v>
      </c>
      <c r="E31" s="163"/>
      <c r="F31" s="169">
        <f>AllMarks!G31</f>
        <v>3.791919045692498</v>
      </c>
      <c r="G31" s="170"/>
      <c r="H31" s="169">
        <f>AllMarks!J31</f>
        <v>3.496826874156139</v>
      </c>
      <c r="I31" s="171"/>
      <c r="J31" s="169">
        <f>AllMarks!N31</f>
        <v>6.18</v>
      </c>
      <c r="K31" s="166"/>
      <c r="L31" s="153">
        <f>AllMarks!P31</f>
        <v>13.468745919848637</v>
      </c>
      <c r="M31" s="163"/>
      <c r="N31" s="172">
        <f>AllMarks!R31</f>
        <v>20.02</v>
      </c>
    </row>
    <row r="32" spans="1:14" ht="12.75">
      <c r="A32" s="167">
        <f t="shared" si="0"/>
        <v>29</v>
      </c>
      <c r="B32" s="168">
        <f>AllMarks!B32</f>
        <v>4</v>
      </c>
      <c r="C32" s="168" t="str">
        <f>AllMarks!C32</f>
        <v>Spec</v>
      </c>
      <c r="D32" s="148" t="str">
        <f>AllMarks!D32</f>
        <v>Waters Green Nags</v>
      </c>
      <c r="E32" s="163"/>
      <c r="F32" s="169">
        <f>AllMarks!G32</f>
        <v>4.534839786059875</v>
      </c>
      <c r="G32" s="170"/>
      <c r="H32" s="169">
        <f>AllMarks!J32</f>
        <v>2.960834998919182</v>
      </c>
      <c r="I32" s="171"/>
      <c r="J32" s="169">
        <f>AllMarks!N32</f>
        <v>4.91</v>
      </c>
      <c r="K32" s="166"/>
      <c r="L32" s="153">
        <f>AllMarks!P32</f>
        <v>12.405674784979057</v>
      </c>
      <c r="M32" s="163"/>
      <c r="N32" s="172">
        <f>AllMarks!R32</f>
        <v>18.17</v>
      </c>
    </row>
    <row r="33" spans="1:14" ht="12.75">
      <c r="A33" s="167">
        <f t="shared" si="0"/>
        <v>30</v>
      </c>
      <c r="B33" s="168">
        <f>AllMarks!B33</f>
        <v>17</v>
      </c>
      <c r="C33" s="168" t="str">
        <f>AllMarks!C33</f>
        <v>GK</v>
      </c>
      <c r="D33" s="148" t="str">
        <f>AllMarks!D33</f>
        <v>Chester Road Tavern</v>
      </c>
      <c r="E33" s="163"/>
      <c r="F33" s="169">
        <f>AllMarks!G33</f>
        <v>5.984304980695827</v>
      </c>
      <c r="G33" s="170"/>
      <c r="H33" s="169">
        <f>AllMarks!J33</f>
        <v>0</v>
      </c>
      <c r="I33" s="171"/>
      <c r="J33" s="169">
        <f>AllMarks!N33</f>
        <v>6.41</v>
      </c>
      <c r="K33" s="166"/>
      <c r="L33" s="153">
        <f>AllMarks!P33</f>
        <v>12.394304980695827</v>
      </c>
      <c r="M33" s="163"/>
      <c r="N33" s="172" t="str">
        <f>AllMarks!R33</f>
        <v>(-)</v>
      </c>
    </row>
    <row r="34" spans="1:14" ht="12.75">
      <c r="A34" s="167">
        <f>IF(D34="","",ROW()-3)</f>
        <v>31</v>
      </c>
      <c r="B34" s="168">
        <f>AllMarks!B34</f>
        <v>11</v>
      </c>
      <c r="C34" s="168" t="str">
        <f>AllMarks!C34</f>
        <v>GK</v>
      </c>
      <c r="D34" s="148" t="str">
        <f>AllMarks!D34</f>
        <v>Harrington Academicals</v>
      </c>
      <c r="E34" s="163"/>
      <c r="F34" s="169">
        <f>AllMarks!G34</f>
        <v>4.523227080220052</v>
      </c>
      <c r="G34" s="170"/>
      <c r="H34" s="169">
        <f>AllMarks!J34</f>
        <v>1.9381911382538863</v>
      </c>
      <c r="I34" s="171"/>
      <c r="J34" s="169">
        <f>AllMarks!N34</f>
        <v>5.91</v>
      </c>
      <c r="K34" s="166"/>
      <c r="L34" s="153">
        <f>AllMarks!P34</f>
        <v>12.371418218473938</v>
      </c>
      <c r="M34" s="163"/>
      <c r="N34" s="172" t="str">
        <f>AllMarks!R34</f>
        <v>(-)</v>
      </c>
    </row>
    <row r="35" spans="1:14" ht="12.75">
      <c r="A35" s="162">
        <f>IF(D35="","",ROW()-3)</f>
        <v>32</v>
      </c>
      <c r="B35" s="139">
        <f>AllMarks!B35</f>
        <v>18</v>
      </c>
      <c r="C35" s="139" t="str">
        <f>AllMarks!C35</f>
        <v>GK</v>
      </c>
      <c r="D35" s="148" t="str">
        <f>AllMarks!D35</f>
        <v>Plough Horntails</v>
      </c>
      <c r="E35" s="163"/>
      <c r="F35" s="153">
        <f>AllMarks!G35</f>
        <v>0</v>
      </c>
      <c r="G35" s="164"/>
      <c r="H35" s="153">
        <f>AllMarks!J35</f>
        <v>8.315342236374624</v>
      </c>
      <c r="I35" s="165"/>
      <c r="J35" s="153">
        <f>AllMarks!N35</f>
        <v>3.37</v>
      </c>
      <c r="K35" s="166"/>
      <c r="L35" s="153">
        <f>AllMarks!P35</f>
        <v>11.685342236374623</v>
      </c>
      <c r="M35" s="163"/>
      <c r="N35" s="161">
        <f>AllMarks!R35</f>
        <v>0</v>
      </c>
    </row>
    <row r="36" spans="1:14" ht="12.75">
      <c r="A36" s="167">
        <f>IF(D36="","",ROW()-3)</f>
        <v>33</v>
      </c>
      <c r="B36" s="168">
        <f>AllMarks!B36</f>
        <v>7</v>
      </c>
      <c r="C36" s="168" t="str">
        <f>AllMarks!C36</f>
        <v>Spec</v>
      </c>
      <c r="D36" s="148" t="str">
        <f>AllMarks!D36</f>
        <v>Nags Head</v>
      </c>
      <c r="E36" s="163"/>
      <c r="F36" s="169">
        <f>AllMarks!G36</f>
        <v>2.01895050917494</v>
      </c>
      <c r="G36" s="170"/>
      <c r="H36" s="169">
        <f>AllMarks!J36</f>
        <v>3.384036857536268</v>
      </c>
      <c r="I36" s="171"/>
      <c r="J36" s="169">
        <f>AllMarks!N36</f>
        <v>5.18</v>
      </c>
      <c r="K36" s="166"/>
      <c r="L36" s="153">
        <f>AllMarks!P36</f>
        <v>10.582987366711208</v>
      </c>
      <c r="M36" s="163"/>
      <c r="N36" s="172">
        <f>AllMarks!R36</f>
        <v>15.87</v>
      </c>
    </row>
    <row r="37" spans="1:14" ht="12.75">
      <c r="A37" s="167">
        <f>IF(D37="","",ROW()-3)</f>
        <v>34</v>
      </c>
      <c r="B37" s="168">
        <f>AllMarks!B37</f>
        <v>4</v>
      </c>
      <c r="C37" s="168" t="str">
        <f>AllMarks!C37</f>
        <v>GK</v>
      </c>
      <c r="D37" s="148" t="str">
        <f>AllMarks!D37</f>
        <v>Waters Green Nags</v>
      </c>
      <c r="E37" s="163"/>
      <c r="F37" s="169">
        <f>AllMarks!G37</f>
        <v>2.949812654240475</v>
      </c>
      <c r="G37" s="170"/>
      <c r="H37" s="169">
        <f>AllMarks!J37</f>
        <v>0.5920044881233877</v>
      </c>
      <c r="I37" s="171"/>
      <c r="J37" s="169">
        <f>AllMarks!N37</f>
        <v>4.54</v>
      </c>
      <c r="K37" s="166"/>
      <c r="L37" s="153">
        <f>AllMarks!P37</f>
        <v>8.081817142363862</v>
      </c>
      <c r="M37" s="163"/>
      <c r="N37" s="172">
        <f>AllMarks!R37</f>
        <v>23.49</v>
      </c>
    </row>
    <row r="38" spans="1:14" ht="12.75">
      <c r="A38" s="167">
        <f>IF(D38="","",ROW()-3)</f>
        <v>35</v>
      </c>
      <c r="B38" s="168">
        <f>AllMarks!B38</f>
        <v>9</v>
      </c>
      <c r="C38" s="168" t="str">
        <f>AllMarks!C38</f>
        <v>GK</v>
      </c>
      <c r="D38" s="148" t="str">
        <f>AllMarks!D38</f>
        <v>Plough Horntails</v>
      </c>
      <c r="E38" s="163"/>
      <c r="F38" s="169">
        <f>AllMarks!G38</f>
        <v>1.6024212688585147</v>
      </c>
      <c r="G38" s="170"/>
      <c r="H38" s="169">
        <f>AllMarks!J38</f>
        <v>0.6120900032714482</v>
      </c>
      <c r="I38" s="171"/>
      <c r="J38" s="169">
        <f>AllMarks!N38</f>
        <v>3.74</v>
      </c>
      <c r="K38" s="166"/>
      <c r="L38" s="153">
        <f>AllMarks!P38</f>
        <v>5.954511272129963</v>
      </c>
      <c r="M38" s="163"/>
      <c r="N38" s="172">
        <f>AllMarks!R38</f>
        <v>18.45</v>
      </c>
    </row>
    <row r="39" spans="1:14" ht="12.75">
      <c r="A39" s="167">
        <f>IF(D39="","",ROW()-3)</f>
        <v>36</v>
      </c>
      <c r="B39" s="168">
        <f>AllMarks!B39</f>
        <v>9</v>
      </c>
      <c r="C39" s="168" t="str">
        <f>AllMarks!C39</f>
        <v>Spec</v>
      </c>
      <c r="D39" s="148" t="str">
        <f>AllMarks!D39</f>
        <v>Plough Horntails</v>
      </c>
      <c r="E39" s="163"/>
      <c r="F39" s="169">
        <f>AllMarks!G39</f>
        <v>0</v>
      </c>
      <c r="G39" s="170"/>
      <c r="H39" s="169">
        <f>AllMarks!J39</f>
        <v>0</v>
      </c>
      <c r="I39" s="171"/>
      <c r="J39" s="169">
        <f>AllMarks!N39</f>
        <v>2.5</v>
      </c>
      <c r="K39" s="166"/>
      <c r="L39" s="153">
        <f>AllMarks!P39</f>
        <v>2.5</v>
      </c>
      <c r="M39" s="163"/>
      <c r="N39" s="172" t="str">
        <f>AllMarks!R39</f>
        <v>(-)</v>
      </c>
    </row>
  </sheetData>
  <sheetProtection/>
  <printOptions/>
  <pageMargins left="0.7480314960629921" right="0.7480314960629921" top="0.984251968503937" bottom="0.984251968503937" header="0.5118110236220472" footer="0.5118110236220472"/>
  <pageSetup fitToHeight="1" fitToWidth="1" orientation="landscape" paperSize="9" scale="83" r:id="rId1"/>
  <headerFooter alignWithMargins="0">
    <oddHeader>&amp;LMacclesfield Quiz League&amp;C2022-3 season&amp;RSummary</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AP31"/>
  <sheetViews>
    <sheetView tabSelected="1" zoomScale="75" zoomScaleNormal="75" workbookViewId="0" topLeftCell="A1">
      <selection activeCell="AD35" sqref="AD35"/>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38" width="4.7109375" style="0" customWidth="1"/>
  </cols>
  <sheetData>
    <row r="1" spans="1:38" ht="12.75">
      <c r="A1" s="3" t="s">
        <v>0</v>
      </c>
      <c r="B1" s="2" t="s">
        <v>7</v>
      </c>
      <c r="C1" s="39" t="s">
        <v>5</v>
      </c>
      <c r="D1" s="39"/>
      <c r="E1" s="7" t="s">
        <v>6</v>
      </c>
      <c r="F1" s="8"/>
      <c r="G1" s="22" t="s">
        <v>8</v>
      </c>
      <c r="H1" s="22"/>
      <c r="I1" s="7" t="s">
        <v>9</v>
      </c>
      <c r="J1" s="8"/>
      <c r="K1" s="22" t="s">
        <v>16</v>
      </c>
      <c r="L1" s="22"/>
      <c r="M1" s="7" t="s">
        <v>10</v>
      </c>
      <c r="N1" s="8"/>
      <c r="O1" s="22" t="s">
        <v>11</v>
      </c>
      <c r="P1" s="22"/>
      <c r="Q1" s="7" t="s">
        <v>12</v>
      </c>
      <c r="R1" s="8"/>
      <c r="S1" s="22" t="s">
        <v>13</v>
      </c>
      <c r="T1" s="22"/>
      <c r="U1" s="7" t="s">
        <v>14</v>
      </c>
      <c r="V1" s="8"/>
      <c r="W1" s="22" t="s">
        <v>15</v>
      </c>
      <c r="X1" s="22"/>
      <c r="Y1" s="7" t="s">
        <v>4</v>
      </c>
      <c r="Z1" s="8"/>
      <c r="AA1" s="22" t="s">
        <v>17</v>
      </c>
      <c r="AB1" s="8"/>
      <c r="AC1" s="58" t="s">
        <v>18</v>
      </c>
      <c r="AD1" s="58"/>
      <c r="AE1" s="58" t="s">
        <v>19</v>
      </c>
      <c r="AF1" s="58"/>
      <c r="AG1" s="58" t="s">
        <v>20</v>
      </c>
      <c r="AH1" s="58"/>
      <c r="AI1" s="58" t="s">
        <v>21</v>
      </c>
      <c r="AJ1" s="58"/>
      <c r="AK1" s="84" t="s">
        <v>22</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155" t="s">
        <v>70</v>
      </c>
      <c r="B3" s="30" t="s">
        <v>2</v>
      </c>
      <c r="C3" s="20">
        <f>IF(TotalScores!C3="","",(TotalScores!C3/TotalScores!$AQ3)*100)</f>
        <v>101.89677988531099</v>
      </c>
      <c r="D3" s="18">
        <f>IF(TotalScores!D3="","",(TotalScores!D3/TotalScores!$AQ3)*100)</f>
      </c>
      <c r="E3" s="20">
        <f>IF(TotalScores!E3="","",(TotalScores!E3/TotalScores!$AQ3)*100)</f>
        <v>103.1318923687693</v>
      </c>
      <c r="F3" s="18">
        <f>IF(TotalScores!F3="","",(TotalScores!F3/TotalScores!$AQ3)*100)</f>
      </c>
      <c r="G3" s="20">
        <f>IF(TotalScores!G3="","",(TotalScores!G3/TotalScores!$AQ3)*100)</f>
        <v>96.95632995147773</v>
      </c>
      <c r="H3" s="18">
        <f>IF(TotalScores!H3="","",(TotalScores!H3/TotalScores!$AQ3)*100)</f>
      </c>
      <c r="I3" s="20">
        <f>IF(TotalScores!I3="","",(TotalScores!I3/TotalScores!$AQ3)*100)</f>
      </c>
      <c r="J3" s="18">
        <f>IF(TotalScores!J3="","",(TotalScores!J3/TotalScores!$AQ3)*100)</f>
      </c>
      <c r="K3" s="20">
        <f>IF(TotalScores!K3="","",(TotalScores!K3/TotalScores!$AQ3)*100)</f>
      </c>
      <c r="L3" s="18">
        <f>IF(TotalScores!L3="","",(TotalScores!L3/TotalScores!$AQ3)*100)</f>
        <v>82.75253639170711</v>
      </c>
      <c r="M3" s="20">
        <f>IF(TotalScores!M3="","",(TotalScores!M3/TotalScores!$AQ3)*100)</f>
      </c>
      <c r="N3" s="18">
        <f>IF(TotalScores!N3="","",(TotalScores!N3/TotalScores!$AQ3)*100)</f>
        <v>99.42655491839436</v>
      </c>
      <c r="O3" s="20">
        <f>IF(TotalScores!O3="","",(TotalScores!O3/TotalScores!$AQ3)*100)</f>
        <v>93.25099250110279</v>
      </c>
      <c r="P3" s="18">
        <f>IF(TotalScores!P3="","",(TotalScores!P3/TotalScores!$AQ3)*100)</f>
      </c>
      <c r="Q3" s="20">
        <f>IF(TotalScores!Q3="","",(TotalScores!Q3/TotalScores!$AQ3)*100)</f>
      </c>
      <c r="R3" s="18">
        <f>IF(TotalScores!R3="","",(TotalScores!R3/TotalScores!$AQ3)*100)</f>
      </c>
      <c r="S3" s="20">
        <f>IF(TotalScores!S3="","",(TotalScores!S3/TotalScores!$AQ3)*100)</f>
        <v>88.92809880899868</v>
      </c>
      <c r="T3" s="18">
        <f>IF(TotalScores!T3="","",(TotalScores!T3/TotalScores!$AQ3)*100)</f>
      </c>
      <c r="U3" s="20">
        <f>IF(TotalScores!U3="","",(TotalScores!U3/TotalScores!$AQ3)*100)</f>
      </c>
      <c r="V3" s="18">
        <f>IF(TotalScores!V3="","",(TotalScores!V3/TotalScores!$AQ3)*100)</f>
        <v>116.10057344508162</v>
      </c>
      <c r="W3" s="20">
        <f>IF(TotalScores!W3="","",(TotalScores!W3/TotalScores!$AQ3)*100)</f>
      </c>
      <c r="X3" s="18">
        <f>IF(TotalScores!X3="","",(TotalScores!X3/TotalScores!$AQ3)*100)</f>
        <v>106.21967357741508</v>
      </c>
      <c r="Y3" s="20">
        <f>IF(TotalScores!Y3="","",(TotalScores!Y3/TotalScores!$AQ3)*100)</f>
        <v>106.21967357741508</v>
      </c>
      <c r="Z3" s="18">
        <f>IF(TotalScores!Z3="","",(TotalScores!Z3/TotalScores!$AQ3)*100)</f>
      </c>
      <c r="AA3" s="20">
        <f>IF(TotalScores!AA3="","",(TotalScores!AA3/TotalScores!$AQ3)*100)</f>
      </c>
      <c r="AB3" s="18">
        <f>IF(TotalScores!AB3="","",(TotalScores!AB3/TotalScores!$AQ3)*100)</f>
      </c>
      <c r="AC3" s="20">
        <f>IF(TotalScores!AC3="","",(TotalScores!AC3/TotalScores!$AQ3)*100)</f>
        <v>96.95632995147773</v>
      </c>
      <c r="AD3" s="18">
        <f>IF(TotalScores!AD3="","",(TotalScores!AD3/TotalScores!$AQ3)*100)</f>
      </c>
      <c r="AE3" s="20">
        <f>IF(TotalScores!AE3="","",(TotalScores!AE3/TotalScores!$AQ3)*100)</f>
      </c>
      <c r="AF3" s="18">
        <f>IF(TotalScores!AF3="","",(TotalScores!AF3/TotalScores!$AQ3)*100)</f>
        <v>107.45478606087342</v>
      </c>
      <c r="AG3" s="20">
        <f>IF(TotalScores!AG3="","",(TotalScores!AG3/TotalScores!$AQ3)*100)</f>
      </c>
      <c r="AH3" s="18">
        <f>IF(TotalScores!AH3="","",(TotalScores!AH3/TotalScores!$AQ3)*100)</f>
        <v>107.45478606087342</v>
      </c>
      <c r="AI3" s="20">
        <f>IF(TotalScores!AI3="","",(TotalScores!AI3/TotalScores!$AQ3)*100)</f>
      </c>
      <c r="AJ3" s="18">
        <f>IF(TotalScores!AJ3="","",(TotalScores!AJ3/TotalScores!$AQ3)*100)</f>
      </c>
      <c r="AK3" s="20">
        <f>IF(TotalScores!AK3="","",(TotalScores!AK3/TotalScores!$AQ3)*100)</f>
      </c>
      <c r="AL3" s="18">
        <f>IF(TotalScores!AL3="","",(TotalScores!AL3/TotalScores!$AQ3)*100)</f>
        <v>93.25099250110279</v>
      </c>
    </row>
    <row r="4" spans="1:38" ht="12.75">
      <c r="A4" s="155" t="s">
        <v>71</v>
      </c>
      <c r="B4" s="2" t="s">
        <v>2</v>
      </c>
      <c r="C4" s="20">
        <f>IF(TotalScores!C4="","",(TotalScores!C4/TotalScores!$AQ4)*100)</f>
      </c>
      <c r="D4" s="18">
        <f>IF(TotalScores!D4="","",(TotalScores!D4/TotalScores!$AQ4)*100)</f>
        <v>124.83660130718954</v>
      </c>
      <c r="E4" s="20">
        <f>IF(TotalScores!E4="","",(TotalScores!E4/TotalScores!$AQ4)*100)</f>
      </c>
      <c r="F4" s="18">
        <f>IF(TotalScores!F4="","",(TotalScores!F4/TotalScores!$AQ4)*100)</f>
      </c>
      <c r="G4" s="20">
        <f>IF(TotalScores!G4="","",(TotalScores!G4/TotalScores!$AQ4)*100)</f>
        <v>105.88235294117648</v>
      </c>
      <c r="H4" s="18">
        <f>IF(TotalScores!H4="","",(TotalScores!H4/TotalScores!$AQ4)*100)</f>
      </c>
      <c r="I4" s="20">
        <f>IF(TotalScores!I4="","",(TotalScores!I4/TotalScores!$AQ4)*100)</f>
      </c>
      <c r="J4" s="18">
        <f>IF(TotalScores!J4="","",(TotalScores!J4/TotalScores!$AQ4)*100)</f>
        <v>93.4640522875817</v>
      </c>
      <c r="K4" s="20">
        <f>IF(TotalScores!K4="","",(TotalScores!K4/TotalScores!$AQ4)*100)</f>
        <v>104.57516339869282</v>
      </c>
      <c r="L4" s="18">
        <f>IF(TotalScores!L4="","",(TotalScores!L4/TotalScores!$AQ4)*100)</f>
      </c>
      <c r="M4" s="20">
        <f>IF(TotalScores!M4="","",(TotalScores!M4/TotalScores!$AQ4)*100)</f>
      </c>
      <c r="N4" s="18">
        <f>IF(TotalScores!N4="","",(TotalScores!N4/TotalScores!$AQ4)*100)</f>
      </c>
      <c r="O4" s="20">
        <f>IF(TotalScores!O4="","",(TotalScores!O4/TotalScores!$AQ4)*100)</f>
        <v>88.88888888888889</v>
      </c>
      <c r="P4" s="18">
        <f>IF(TotalScores!P4="","",(TotalScores!P4/TotalScores!$AQ4)*100)</f>
      </c>
      <c r="Q4" s="20">
        <f>IF(TotalScores!Q4="","",(TotalScores!Q4/TotalScores!$AQ4)*100)</f>
      </c>
      <c r="R4" s="18">
        <f>IF(TotalScores!R4="","",(TotalScores!R4/TotalScores!$AQ4)*100)</f>
        <v>88.88888888888889</v>
      </c>
      <c r="S4" s="20">
        <f>IF(TotalScores!S4="","",(TotalScores!S4/TotalScores!$AQ4)*100)</f>
      </c>
      <c r="T4" s="18">
        <f>IF(TotalScores!T4="","",(TotalScores!T4/TotalScores!$AQ4)*100)</f>
        <v>76.47058823529412</v>
      </c>
      <c r="U4" s="20">
        <f>IF(TotalScores!U4="","",(TotalScores!U4/TotalScores!$AQ4)*100)</f>
      </c>
      <c r="V4" s="18">
        <f>IF(TotalScores!V4="","",(TotalScores!V4/TotalScores!$AQ4)*100)</f>
        <v>111.76470588235294</v>
      </c>
      <c r="W4" s="20">
        <f>IF(TotalScores!W4="","",(TotalScores!W4/TotalScores!$AQ4)*100)</f>
      </c>
      <c r="X4" s="18">
        <f>IF(TotalScores!X4="","",(TotalScores!X4/TotalScores!$AQ4)*100)</f>
      </c>
      <c r="Y4" s="20">
        <f>IF(TotalScores!Y4="","",(TotalScores!Y4/TotalScores!$AQ4)*100)</f>
        <v>103.26797385620917</v>
      </c>
      <c r="Z4" s="18">
        <f>IF(TotalScores!Z4="","",(TotalScores!Z4/TotalScores!$AQ4)*100)</f>
      </c>
      <c r="AA4" s="20">
        <f>IF(TotalScores!AA4="","",(TotalScores!AA4/TotalScores!$AQ4)*100)</f>
      </c>
      <c r="AB4" s="18">
        <f>IF(TotalScores!AB4="","",(TotalScores!AB4/TotalScores!$AQ4)*100)</f>
        <v>102.61437908496731</v>
      </c>
      <c r="AC4" s="20">
        <f>IF(TotalScores!AC4="","",(TotalScores!AC4/TotalScores!$AQ4)*100)</f>
      </c>
      <c r="AD4" s="18">
        <f>IF(TotalScores!AD4="","",(TotalScores!AD4/TotalScores!$AQ4)*100)</f>
        <v>114.37908496732025</v>
      </c>
      <c r="AE4" s="20">
        <f>IF(TotalScores!AE4="","",(TotalScores!AE4/TotalScores!$AQ4)*100)</f>
      </c>
      <c r="AF4" s="18">
        <f>IF(TotalScores!AF4="","",(TotalScores!AF4/TotalScores!$AQ4)*100)</f>
      </c>
      <c r="AG4" s="20">
        <f>IF(TotalScores!AG4="","",(TotalScores!AG4/TotalScores!$AQ4)*100)</f>
        <v>102.61437908496731</v>
      </c>
      <c r="AH4" s="18">
        <f>IF(TotalScores!AH4="","",(TotalScores!AH4/TotalScores!$AQ4)*100)</f>
      </c>
      <c r="AI4" s="20">
        <f>IF(TotalScores!AI4="","",(TotalScores!AI4/TotalScores!$AQ4)*100)</f>
        <v>100.65359477124183</v>
      </c>
      <c r="AJ4" s="18">
        <f>IF(TotalScores!AJ4="","",(TotalScores!AJ4/TotalScores!$AQ4)*100)</f>
      </c>
      <c r="AK4" s="20">
        <f>IF(TotalScores!AK4="","",(TotalScores!AK4/TotalScores!$AQ4)*100)</f>
        <v>81.69934640522875</v>
      </c>
      <c r="AL4" s="18">
        <f>IF(TotalScores!AL4="","",(TotalScores!AL4/TotalScores!$AQ4)*100)</f>
      </c>
    </row>
    <row r="5" spans="1:38" ht="12.75">
      <c r="A5" s="155" t="s">
        <v>72</v>
      </c>
      <c r="B5" s="30" t="s">
        <v>2</v>
      </c>
      <c r="C5" s="20">
        <f>IF(TotalScores!C5="","",(TotalScores!C5/TotalScores!$AQ5)*100)</f>
      </c>
      <c r="D5" s="18">
        <f>IF(TotalScores!D5="","",(TotalScores!D5/TotalScores!$AQ5)*100)</f>
        <v>113.57370095440085</v>
      </c>
      <c r="E5" s="20">
        <f>IF(TotalScores!E5="","",(TotalScores!E5/TotalScores!$AQ5)*100)</f>
        <v>97.24284199363731</v>
      </c>
      <c r="F5" s="18">
        <f>IF(TotalScores!F5="","",(TotalScores!F5/TotalScores!$AQ5)*100)</f>
      </c>
      <c r="G5" s="20">
        <f>IF(TotalScores!G5="","",(TotalScores!G5/TotalScores!$AQ5)*100)</f>
      </c>
      <c r="H5" s="18">
        <f>IF(TotalScores!H5="","",(TotalScores!H5/TotalScores!$AQ5)*100)</f>
        <v>115.80063626723222</v>
      </c>
      <c r="I5" s="20">
        <f>IF(TotalScores!I5="","",(TotalScores!I5/TotalScores!$AQ5)*100)</f>
      </c>
      <c r="J5" s="18">
        <f>IF(TotalScores!J5="","",(TotalScores!J5/TotalScores!$AQ5)*100)</f>
      </c>
      <c r="K5" s="20">
        <f>IF(TotalScores!K5="","",(TotalScores!K5/TotalScores!$AQ5)*100)</f>
      </c>
      <c r="L5" s="18">
        <f>IF(TotalScores!L5="","",(TotalScores!L5/TotalScores!$AQ5)*100)</f>
      </c>
      <c r="M5" s="20">
        <f>IF(TotalScores!M5="","",(TotalScores!M5/TotalScores!$AQ5)*100)</f>
      </c>
      <c r="N5" s="18">
        <f>IF(TotalScores!N5="","",(TotalScores!N5/TotalScores!$AQ5)*100)</f>
        <v>99.46977730646871</v>
      </c>
      <c r="O5" s="20">
        <f>IF(TotalScores!O5="","",(TotalScores!O5/TotalScores!$AQ5)*100)</f>
      </c>
      <c r="P5" s="18">
        <f>IF(TotalScores!P5="","",(TotalScores!P5/TotalScores!$AQ5)*100)</f>
        <v>89.81972428419935</v>
      </c>
      <c r="Q5" s="20">
        <f>IF(TotalScores!Q5="","",(TotalScores!Q5/TotalScores!$AQ5)*100)</f>
      </c>
      <c r="R5" s="18">
        <f>IF(TotalScores!R5="","",(TotalScores!R5/TotalScores!$AQ5)*100)</f>
        <v>88.33510074231177</v>
      </c>
      <c r="S5" s="20">
        <f>IF(TotalScores!S5="","",(TotalScores!S5/TotalScores!$AQ5)*100)</f>
        <v>63.838812301166485</v>
      </c>
      <c r="T5" s="18">
        <f>IF(TotalScores!T5="","",(TotalScores!T5/TotalScores!$AQ5)*100)</f>
      </c>
      <c r="U5" s="20">
        <f>IF(TotalScores!U5="","",(TotalScores!U5/TotalScores!$AQ5)*100)</f>
      </c>
      <c r="V5" s="18">
        <f>IF(TotalScores!V5="","",(TotalScores!V5/TotalScores!$AQ5)*100)</f>
        <v>112.08907741251323</v>
      </c>
      <c r="W5" s="20">
        <f>IF(TotalScores!W5="","",(TotalScores!W5/TotalScores!$AQ5)*100)</f>
        <v>93.53128313891834</v>
      </c>
      <c r="X5" s="18">
        <f>IF(TotalScores!X5="","",(TotalScores!X5/TotalScores!$AQ5)*100)</f>
      </c>
      <c r="Y5" s="20">
        <f>IF(TotalScores!Y5="","",(TotalScores!Y5/TotalScores!$AQ5)*100)</f>
      </c>
      <c r="Z5" s="18">
        <f>IF(TotalScores!Z5="","",(TotalScores!Z5/TotalScores!$AQ5)*100)</f>
        <v>118.76988335100742</v>
      </c>
      <c r="AA5" s="20">
        <f>IF(TotalScores!AA5="","",(TotalScores!AA5/TotalScores!$AQ5)*100)</f>
      </c>
      <c r="AB5" s="18">
        <f>IF(TotalScores!AB5="","",(TotalScores!AB5/TotalScores!$AQ5)*100)</f>
      </c>
      <c r="AC5" s="20">
        <f>IF(TotalScores!AC5="","",(TotalScores!AC5/TotalScores!$AQ5)*100)</f>
      </c>
      <c r="AD5" s="18">
        <f>IF(TotalScores!AD5="","",(TotalScores!AD5/TotalScores!$AQ5)*100)</f>
      </c>
      <c r="AE5" s="20">
        <f>IF(TotalScores!AE5="","",(TotalScores!AE5/TotalScores!$AQ5)*100)</f>
        <v>95.75821845174973</v>
      </c>
      <c r="AF5" s="18">
        <f>IF(TotalScores!AF5="","",(TotalScores!AF5/TotalScores!$AQ5)*100)</f>
      </c>
      <c r="AG5" s="20">
        <f>IF(TotalScores!AG5="","",(TotalScores!AG5/TotalScores!$AQ5)*100)</f>
        <v>109.11983032873806</v>
      </c>
      <c r="AH5" s="18">
        <f>IF(TotalScores!AH5="","",(TotalScores!AH5/TotalScores!$AQ5)*100)</f>
      </c>
      <c r="AI5" s="20">
        <f>IF(TotalScores!AI5="","",(TotalScores!AI5/TotalScores!$AQ5)*100)</f>
        <v>105.40827147401907</v>
      </c>
      <c r="AJ5" s="18">
        <f>IF(TotalScores!AJ5="","",(TotalScores!AJ5/TotalScores!$AQ5)*100)</f>
      </c>
      <c r="AK5" s="20">
        <f>IF(TotalScores!AK5="","",(TotalScores!AK5/TotalScores!$AQ5)*100)</f>
        <v>97.24284199363731</v>
      </c>
      <c r="AL5" s="18">
        <f>IF(TotalScores!AL5="","",(TotalScores!AL5/TotalScores!$AQ5)*100)</f>
      </c>
    </row>
    <row r="6" spans="1:38" ht="12.75">
      <c r="A6" s="155" t="s">
        <v>73</v>
      </c>
      <c r="B6" s="30" t="s">
        <v>2</v>
      </c>
      <c r="C6" s="20">
        <f>IF(TotalScores!C6="","",(TotalScores!C6/TotalScores!$AQ6)*100)</f>
      </c>
      <c r="D6" s="18">
        <f>IF(TotalScores!D6="","",(TotalScores!D6/TotalScores!$AQ6)*100)</f>
      </c>
      <c r="E6" s="20">
        <f>IF(TotalScores!E6="","",(TotalScores!E6/TotalScores!$AQ6)*100)</f>
      </c>
      <c r="F6" s="18">
        <f>IF(TotalScores!F6="","",(TotalScores!F6/TotalScores!$AQ6)*100)</f>
        <v>101.715438950555</v>
      </c>
      <c r="G6" s="20">
        <f>IF(TotalScores!G6="","",(TotalScores!G6/TotalScores!$AQ6)*100)</f>
        <v>101.715438950555</v>
      </c>
      <c r="H6" s="18">
        <f>IF(TotalScores!H6="","",(TotalScores!H6/TotalScores!$AQ6)*100)</f>
      </c>
      <c r="I6" s="20">
        <f>IF(TotalScores!I6="","",(TotalScores!I6/TotalScores!$AQ6)*100)</f>
        <v>101.715438950555</v>
      </c>
      <c r="J6" s="18">
        <f>IF(TotalScores!J6="","",(TotalScores!J6/TotalScores!$AQ6)*100)</f>
      </c>
      <c r="K6" s="20">
        <f>IF(TotalScores!K6="","",(TotalScores!K6/TotalScores!$AQ6)*100)</f>
      </c>
      <c r="L6" s="18">
        <f>IF(TotalScores!L6="","",(TotalScores!L6/TotalScores!$AQ6)*100)</f>
        <v>113.01715438950555</v>
      </c>
      <c r="M6" s="20">
        <f>IF(TotalScores!M6="","",(TotalScores!M6/TotalScores!$AQ6)*100)</f>
        <v>94.6518668012109</v>
      </c>
      <c r="N6" s="18">
        <f>IF(TotalScores!N6="","",(TotalScores!N6/TotalScores!$AQ6)*100)</f>
      </c>
      <c r="O6" s="20">
        <f>IF(TotalScores!O6="","",(TotalScores!O6/TotalScores!$AQ6)*100)</f>
      </c>
      <c r="P6" s="18">
        <f>IF(TotalScores!P6="","",(TotalScores!P6/TotalScores!$AQ6)*100)</f>
      </c>
      <c r="Q6" s="20">
        <f>IF(TotalScores!Q6="","",(TotalScores!Q6/TotalScores!$AQ6)*100)</f>
        <v>101.715438950555</v>
      </c>
      <c r="R6" s="18">
        <f>IF(TotalScores!R6="","",(TotalScores!R6/TotalScores!$AQ6)*100)</f>
      </c>
      <c r="S6" s="20">
        <f>IF(TotalScores!S6="","",(TotalScores!S6/TotalScores!$AQ6)*100)</f>
        <v>81.93743693239152</v>
      </c>
      <c r="T6" s="18">
        <f>IF(TotalScores!T6="","",(TotalScores!T6/TotalScores!$AQ6)*100)</f>
      </c>
      <c r="U6" s="20">
        <f>IF(TotalScores!U6="","",(TotalScores!U6/TotalScores!$AQ6)*100)</f>
      </c>
      <c r="V6" s="18">
        <f>IF(TotalScores!V6="","",(TotalScores!V6/TotalScores!$AQ6)*100)</f>
      </c>
      <c r="W6" s="20">
        <f>IF(TotalScores!W6="","",(TotalScores!W6/TotalScores!$AQ6)*100)</f>
        <v>92.53279515640767</v>
      </c>
      <c r="X6" s="18">
        <f>IF(TotalScores!X6="","",(TotalScores!X6/TotalScores!$AQ6)*100)</f>
      </c>
      <c r="Y6" s="20">
        <f>IF(TotalScores!Y6="","",(TotalScores!Y6/TotalScores!$AQ6)*100)</f>
      </c>
      <c r="Z6" s="18">
        <f>IF(TotalScores!Z6="","",(TotalScores!Z6/TotalScores!$AQ6)*100)</f>
        <v>120.08072653884965</v>
      </c>
      <c r="AA6" s="20">
        <f>IF(TotalScores!AA6="","",(TotalScores!AA6/TotalScores!$AQ6)*100)</f>
        <v>95.3582240161453</v>
      </c>
      <c r="AB6" s="18">
        <f>IF(TotalScores!AB6="","",(TotalScores!AB6/TotalScores!$AQ6)*100)</f>
      </c>
      <c r="AC6" s="20">
        <f>IF(TotalScores!AC6="","",(TotalScores!AC6/TotalScores!$AQ6)*100)</f>
        <v>87.58829465186679</v>
      </c>
      <c r="AD6" s="18">
        <f>IF(TotalScores!AD6="","",(TotalScores!AD6/TotalScores!$AQ6)*100)</f>
      </c>
      <c r="AE6" s="20">
        <f>IF(TotalScores!AE6="","",(TotalScores!AE6/TotalScores!$AQ6)*100)</f>
        <v>107.36629667003027</v>
      </c>
      <c r="AF6" s="18">
        <f>IF(TotalScores!AF6="","",(TotalScores!AF6/TotalScores!$AQ6)*100)</f>
      </c>
      <c r="AG6" s="20">
        <f>IF(TotalScores!AG6="","",(TotalScores!AG6/TotalScores!$AQ6)*100)</f>
      </c>
      <c r="AH6" s="18">
        <f>IF(TotalScores!AH6="","",(TotalScores!AH6/TotalScores!$AQ6)*100)</f>
      </c>
      <c r="AI6" s="20">
        <f>IF(TotalScores!AI6="","",(TotalScores!AI6/TotalScores!$AQ6)*100)</f>
      </c>
      <c r="AJ6" s="18">
        <f>IF(TotalScores!AJ6="","",(TotalScores!AJ6/TotalScores!$AQ6)*100)</f>
        <v>114.42986881937436</v>
      </c>
      <c r="AK6" s="20">
        <f>IF(TotalScores!AK6="","",(TotalScores!AK6/TotalScores!$AQ6)*100)</f>
      </c>
      <c r="AL6" s="18">
        <f>IF(TotalScores!AL6="","",(TotalScores!AL6/TotalScores!$AQ6)*100)</f>
        <v>86.17558022199798</v>
      </c>
    </row>
    <row r="7" spans="1:38" ht="12.75">
      <c r="A7" s="155" t="s">
        <v>74</v>
      </c>
      <c r="B7" s="30" t="s">
        <v>2</v>
      </c>
      <c r="C7" s="20">
        <f>IF(TotalScores!C7="","",(TotalScores!C7/TotalScores!$AQ7)*100)</f>
      </c>
      <c r="D7" s="18">
        <f>IF(TotalScores!D7="","",(TotalScores!D7/TotalScores!$AQ7)*100)</f>
      </c>
      <c r="E7" s="20">
        <f>IF(TotalScores!E7="","",(TotalScores!E7/TotalScores!$AQ7)*100)</f>
      </c>
      <c r="F7" s="18">
        <f>IF(TotalScores!F7="","",(TotalScores!F7/TotalScores!$AQ7)*100)</f>
        <v>105.89270008795076</v>
      </c>
      <c r="G7" s="20">
        <f>IF(TotalScores!G7="","",(TotalScores!G7/TotalScores!$AQ7)*100)</f>
      </c>
      <c r="H7" s="18">
        <f>IF(TotalScores!H7="","",(TotalScores!H7/TotalScores!$AQ7)*100)</f>
        <v>106.50835532102023</v>
      </c>
      <c r="I7" s="20">
        <f>IF(TotalScores!I7="","",(TotalScores!I7/TotalScores!$AQ7)*100)</f>
        <v>108.35532102022869</v>
      </c>
      <c r="J7" s="18">
        <f>IF(TotalScores!J7="","",(TotalScores!J7/TotalScores!$AQ7)*100)</f>
      </c>
      <c r="K7" s="20">
        <f>IF(TotalScores!K7="","",(TotalScores!K7/TotalScores!$AQ7)*100)</f>
      </c>
      <c r="L7" s="18">
        <f>IF(TotalScores!L7="","",(TotalScores!L7/TotalScores!$AQ7)*100)</f>
      </c>
      <c r="M7" s="20">
        <f>IF(TotalScores!M7="","",(TotalScores!M7/TotalScores!$AQ7)*100)</f>
        <v>110.20228671943713</v>
      </c>
      <c r="N7" s="18">
        <f>IF(TotalScores!N7="","",(TotalScores!N7/TotalScores!$AQ7)*100)</f>
      </c>
      <c r="O7" s="20">
        <f>IF(TotalScores!O7="","",(TotalScores!O7/TotalScores!$AQ7)*100)</f>
      </c>
      <c r="P7" s="18">
        <f>IF(TotalScores!P7="","",(TotalScores!P7/TotalScores!$AQ7)*100)</f>
        <v>92.96394019349165</v>
      </c>
      <c r="Q7" s="20">
        <f>IF(TotalScores!Q7="","",(TotalScores!Q7/TotalScores!$AQ7)*100)</f>
        <v>105.27704485488127</v>
      </c>
      <c r="R7" s="18">
        <f>IF(TotalScores!R7="","",(TotalScores!R7/TotalScores!$AQ7)*100)</f>
      </c>
      <c r="S7" s="20">
        <f>IF(TotalScores!S7="","",(TotalScores!S7/TotalScores!$AQ7)*100)</f>
      </c>
      <c r="T7" s="18">
        <f>IF(TotalScores!T7="","",(TotalScores!T7/TotalScores!$AQ7)*100)</f>
        <v>83.11345646437995</v>
      </c>
      <c r="U7" s="20">
        <f>IF(TotalScores!U7="","",(TotalScores!U7/TotalScores!$AQ7)*100)</f>
      </c>
      <c r="V7" s="18">
        <f>IF(TotalScores!V7="","",(TotalScores!V7/TotalScores!$AQ7)*100)</f>
      </c>
      <c r="W7" s="20">
        <f>IF(TotalScores!W7="","",(TotalScores!W7/TotalScores!$AQ7)*100)</f>
        <v>98.50483729111698</v>
      </c>
      <c r="X7" s="18">
        <f>IF(TotalScores!X7="","",(TotalScores!X7/TotalScores!$AQ7)*100)</f>
      </c>
      <c r="Y7" s="20">
        <f>IF(TotalScores!Y7="","",(TotalScores!Y7/TotalScores!$AQ7)*100)</f>
        <v>105.89270008795076</v>
      </c>
      <c r="Z7" s="18">
        <f>IF(TotalScores!Z7="","",(TotalScores!Z7/TotalScores!$AQ7)*100)</f>
      </c>
      <c r="AA7" s="20">
        <f>IF(TotalScores!AA7="","",(TotalScores!AA7/TotalScores!$AQ7)*100)</f>
      </c>
      <c r="AB7" s="18">
        <f>IF(TotalScores!AB7="","",(TotalScores!AB7/TotalScores!$AQ7)*100)</f>
        <v>86.19173262972735</v>
      </c>
      <c r="AC7" s="20">
        <f>IF(TotalScores!AC7="","",(TotalScores!AC7/TotalScores!$AQ7)*100)</f>
      </c>
      <c r="AD7" s="18">
        <f>IF(TotalScores!AD7="","",(TotalScores!AD7/TotalScores!$AQ7)*100)</f>
      </c>
      <c r="AE7" s="20">
        <f>IF(TotalScores!AE7="","",(TotalScores!AE7/TotalScores!$AQ7)*100)</f>
      </c>
      <c r="AF7" s="18">
        <f>IF(TotalScores!AF7="","",(TotalScores!AF7/TotalScores!$AQ7)*100)</f>
        <v>104.6613896218118</v>
      </c>
      <c r="AG7" s="20">
        <f>IF(TotalScores!AG7="","",(TotalScores!AG7/TotalScores!$AQ7)*100)</f>
        <v>110.20228671943713</v>
      </c>
      <c r="AH7" s="18">
        <f>IF(TotalScores!AH7="","",(TotalScores!AH7/TotalScores!$AQ7)*100)</f>
      </c>
      <c r="AI7" s="20">
        <f>IF(TotalScores!AI7="","",(TotalScores!AI7/TotalScores!$AQ7)*100)</f>
      </c>
      <c r="AJ7" s="18">
        <f>IF(TotalScores!AJ7="","",(TotalScores!AJ7/TotalScores!$AQ7)*100)</f>
        <v>112.04925241864557</v>
      </c>
      <c r="AK7" s="20">
        <f>IF(TotalScores!AK7="","",(TotalScores!AK7/TotalScores!$AQ7)*100)</f>
      </c>
      <c r="AL7" s="18">
        <f>IF(TotalScores!AL7="","",(TotalScores!AL7/TotalScores!$AQ7)*100)</f>
        <v>70.18469656992085</v>
      </c>
    </row>
    <row r="8" spans="1:38" ht="12.75">
      <c r="A8" s="155" t="s">
        <v>75</v>
      </c>
      <c r="B8" s="30" t="s">
        <v>2</v>
      </c>
      <c r="C8" s="20">
        <f>IF(TotalScores!C8="","",(TotalScores!C8/TotalScores!$AQ8)*100)</f>
      </c>
      <c r="D8" s="18">
        <f>IF(TotalScores!D8="","",(TotalScores!D8/TotalScores!$AQ8)*100)</f>
        <v>113.96743787489288</v>
      </c>
      <c r="E8" s="20">
        <f>IF(TotalScores!E8="","",(TotalScores!E8/TotalScores!$AQ8)*100)</f>
        <v>103.17052270779776</v>
      </c>
      <c r="F8" s="18">
        <f>IF(TotalScores!F8="","",(TotalScores!F8/TotalScores!$AQ8)*100)</f>
      </c>
      <c r="G8" s="20">
        <f>IF(TotalScores!G8="","",(TotalScores!G8/TotalScores!$AQ8)*100)</f>
      </c>
      <c r="H8" s="18">
        <f>IF(TotalScores!H8="","",(TotalScores!H8/TotalScores!$AQ8)*100)</f>
      </c>
      <c r="I8" s="20">
        <f>IF(TotalScores!I8="","",(TotalScores!I8/TotalScores!$AQ8)*100)</f>
        <v>98.37189374464438</v>
      </c>
      <c r="J8" s="18">
        <f>IF(TotalScores!J8="","",(TotalScores!J8/TotalScores!$AQ8)*100)</f>
      </c>
      <c r="K8" s="20">
        <f>IF(TotalScores!K8="","",(TotalScores!K8/TotalScores!$AQ8)*100)</f>
        <v>91.17395029991431</v>
      </c>
      <c r="L8" s="18">
        <f>IF(TotalScores!L8="","",(TotalScores!L8/TotalScores!$AQ8)*100)</f>
      </c>
      <c r="M8" s="20">
        <f>IF(TotalScores!M8="","",(TotalScores!M8/TotalScores!$AQ8)*100)</f>
      </c>
      <c r="N8" s="18">
        <f>IF(TotalScores!N8="","",(TotalScores!N8/TotalScores!$AQ8)*100)</f>
        <v>93.57326478149099</v>
      </c>
      <c r="O8" s="20">
        <f>IF(TotalScores!O8="","",(TotalScores!O8/TotalScores!$AQ8)*100)</f>
        <v>94.17309340188517</v>
      </c>
      <c r="P8" s="18">
        <f>IF(TotalScores!P8="","",(TotalScores!P8/TotalScores!$AQ8)*100)</f>
      </c>
      <c r="Q8" s="20">
        <f>IF(TotalScores!Q8="","",(TotalScores!Q8/TotalScores!$AQ8)*100)</f>
      </c>
      <c r="R8" s="18">
        <f>IF(TotalScores!R8="","",(TotalScores!R8/TotalScores!$AQ8)*100)</f>
      </c>
      <c r="S8" s="20">
        <f>IF(TotalScores!S8="","",(TotalScores!S8/TotalScores!$AQ8)*100)</f>
      </c>
      <c r="T8" s="18">
        <f>IF(TotalScores!T8="","",(TotalScores!T8/TotalScores!$AQ8)*100)</f>
        <v>83.97600685518422</v>
      </c>
      <c r="U8" s="20">
        <f>IF(TotalScores!U8="","",(TotalScores!U8/TotalScores!$AQ8)*100)</f>
        <v>106.76949443016281</v>
      </c>
      <c r="V8" s="18">
        <f>IF(TotalScores!V8="","",(TotalScores!V8/TotalScores!$AQ8)*100)</f>
      </c>
      <c r="W8" s="20">
        <f>IF(TotalScores!W8="","",(TotalScores!W8/TotalScores!$AQ8)*100)</f>
      </c>
      <c r="X8" s="18">
        <f>IF(TotalScores!X8="","",(TotalScores!X8/TotalScores!$AQ8)*100)</f>
        <v>110.96829477292202</v>
      </c>
      <c r="Y8" s="20">
        <f>IF(TotalScores!Y8="","",(TotalScores!Y8/TotalScores!$AQ8)*100)</f>
      </c>
      <c r="Z8" s="18">
        <f>IF(TotalScores!Z8="","",(TotalScores!Z8/TotalScores!$AQ8)*100)</f>
      </c>
      <c r="AA8" s="20">
        <f>IF(TotalScores!AA8="","",(TotalScores!AA8/TotalScores!$AQ8)*100)</f>
        <v>107.36932305055697</v>
      </c>
      <c r="AB8" s="18">
        <f>IF(TotalScores!AB8="","",(TotalScores!AB8/TotalScores!$AQ8)*100)</f>
      </c>
      <c r="AC8" s="20">
        <f>IF(TotalScores!AC8="","",(TotalScores!AC8/TotalScores!$AQ8)*100)</f>
      </c>
      <c r="AD8" s="18">
        <f>IF(TotalScores!AD8="","",(TotalScores!AD8/TotalScores!$AQ8)*100)</f>
        <v>97.17223650385604</v>
      </c>
      <c r="AE8" s="20">
        <f>IF(TotalScores!AE8="","",(TotalScores!AE8/TotalScores!$AQ8)*100)</f>
        <v>100.1713796058269</v>
      </c>
      <c r="AF8" s="18">
        <f>IF(TotalScores!AF8="","",(TotalScores!AF8/TotalScores!$AQ8)*100)</f>
      </c>
      <c r="AG8" s="20">
        <f>IF(TotalScores!AG8="","",(TotalScores!AG8/TotalScores!$AQ8)*100)</f>
      </c>
      <c r="AH8" s="18">
        <f>IF(TotalScores!AH8="","",(TotalScores!AH8/TotalScores!$AQ8)*100)</f>
        <v>111.56812339331618</v>
      </c>
      <c r="AI8" s="20">
        <f>IF(TotalScores!AI8="","",(TotalScores!AI8/TotalScores!$AQ8)*100)</f>
      </c>
      <c r="AJ8" s="18">
        <f>IF(TotalScores!AJ8="","",(TotalScores!AJ8/TotalScores!$AQ8)*100)</f>
      </c>
      <c r="AK8" s="20">
        <f>IF(TotalScores!AK8="","",(TotalScores!AK8/TotalScores!$AQ8)*100)</f>
      </c>
      <c r="AL8" s="18">
        <f>IF(TotalScores!AL8="","",(TotalScores!AL8/TotalScores!$AQ8)*100)</f>
        <v>87.57497857754927</v>
      </c>
    </row>
    <row r="9" spans="1:38" ht="12.75">
      <c r="A9" s="155" t="s">
        <v>76</v>
      </c>
      <c r="B9" s="30" t="s">
        <v>2</v>
      </c>
      <c r="C9" s="20">
        <f>IF(TotalScores!C9="","",(TotalScores!C9/TotalScores!$AQ9)*100)</f>
        <v>104.43307757885762</v>
      </c>
      <c r="D9" s="18">
        <f>IF(TotalScores!D9="","",(TotalScores!D9/TotalScores!$AQ9)*100)</f>
      </c>
      <c r="E9" s="20">
        <f>IF(TotalScores!E9="","",(TotalScores!E9/TotalScores!$AQ9)*100)</f>
      </c>
      <c r="F9" s="18">
        <f>IF(TotalScores!F9="","",(TotalScores!F9/TotalScores!$AQ9)*100)</f>
        <v>105.02983802216539</v>
      </c>
      <c r="G9" s="20">
        <f>IF(TotalScores!G9="","",(TotalScores!G9/TotalScores!$AQ9)*100)</f>
      </c>
      <c r="H9" s="18">
        <f>IF(TotalScores!H9="","",(TotalScores!H9/TotalScores!$AQ9)*100)</f>
      </c>
      <c r="I9" s="20">
        <f>IF(TotalScores!I9="","",(TotalScores!I9/TotalScores!$AQ9)*100)</f>
      </c>
      <c r="J9" s="18">
        <f>IF(TotalScores!J9="","",(TotalScores!J9/TotalScores!$AQ9)*100)</f>
        <v>82.35294117647058</v>
      </c>
      <c r="K9" s="20">
        <f>IF(TotalScores!K9="","",(TotalScores!K9/TotalScores!$AQ9)*100)</f>
        <v>105.02983802216539</v>
      </c>
      <c r="L9" s="18">
        <f>IF(TotalScores!L9="","",(TotalScores!L9/TotalScores!$AQ9)*100)</f>
      </c>
      <c r="M9" s="20">
        <f>IF(TotalScores!M9="","",(TotalScores!M9/TotalScores!$AQ9)*100)</f>
        <v>101.44927536231883</v>
      </c>
      <c r="N9" s="18">
        <f>IF(TotalScores!N9="","",(TotalScores!N9/TotalScores!$AQ9)*100)</f>
      </c>
      <c r="O9" s="20">
        <f>IF(TotalScores!O9="","",(TotalScores!O9/TotalScores!$AQ9)*100)</f>
      </c>
      <c r="P9" s="18">
        <f>IF(TotalScores!P9="","",(TotalScores!P9/TotalScores!$AQ9)*100)</f>
      </c>
      <c r="Q9" s="20">
        <f>IF(TotalScores!Q9="","",(TotalScores!Q9/TotalScores!$AQ9)*100)</f>
        <v>100.85251491901109</v>
      </c>
      <c r="R9" s="18">
        <f>IF(TotalScores!R9="","",(TotalScores!R9/TotalScores!$AQ9)*100)</f>
      </c>
      <c r="S9" s="20">
        <f>IF(TotalScores!S9="","",(TotalScores!S9/TotalScores!$AQ9)*100)</f>
      </c>
      <c r="T9" s="18">
        <f>IF(TotalScores!T9="","",(TotalScores!T9/TotalScores!$AQ9)*100)</f>
        <v>85.33674339300937</v>
      </c>
      <c r="U9" s="20">
        <f>IF(TotalScores!U9="","",(TotalScores!U9/TotalScores!$AQ9)*100)</f>
        <v>112.78772378516624</v>
      </c>
      <c r="V9" s="18">
        <f>IF(TotalScores!V9="","",(TotalScores!V9/TotalScores!$AQ9)*100)</f>
      </c>
      <c r="W9" s="20">
        <f>IF(TotalScores!W9="","",(TotalScores!W9/TotalScores!$AQ9)*100)</f>
      </c>
      <c r="X9" s="18">
        <f>IF(TotalScores!X9="","",(TotalScores!X9/TotalScores!$AQ9)*100)</f>
        <v>108.61040068201193</v>
      </c>
      <c r="Y9" s="20">
        <f>IF(TotalScores!Y9="","",(TotalScores!Y9/TotalScores!$AQ9)*100)</f>
      </c>
      <c r="Z9" s="18">
        <f>IF(TotalScores!Z9="","",(TotalScores!Z9/TotalScores!$AQ9)*100)</f>
      </c>
      <c r="AA9" s="20">
        <f>IF(TotalScores!AA9="","",(TotalScores!AA9/TotalScores!$AQ9)*100)</f>
        <v>109.2071611253197</v>
      </c>
      <c r="AB9" s="18">
        <f>IF(TotalScores!AB9="","",(TotalScores!AB9/TotalScores!$AQ9)*100)</f>
      </c>
      <c r="AC9" s="20">
        <f>IF(TotalScores!AC9="","",(TotalScores!AC9/TotalScores!$AQ9)*100)</f>
      </c>
      <c r="AD9" s="18">
        <f>IF(TotalScores!AD9="","",(TotalScores!AD9/TotalScores!$AQ9)*100)</f>
        <v>97.86871270247228</v>
      </c>
      <c r="AE9" s="20">
        <f>IF(TotalScores!AE9="","",(TotalScores!AE9/TotalScores!$AQ9)*100)</f>
      </c>
      <c r="AF9" s="18">
        <f>IF(TotalScores!AF9="","",(TotalScores!AF9/TotalScores!$AQ9)*100)</f>
        <v>106.2233589087809</v>
      </c>
      <c r="AG9" s="20">
        <f>IF(TotalScores!AG9="","",(TotalScores!AG9/TotalScores!$AQ9)*100)</f>
      </c>
      <c r="AH9" s="18">
        <f>IF(TotalScores!AH9="","",(TotalScores!AH9/TotalScores!$AQ9)*100)</f>
      </c>
      <c r="AI9" s="20">
        <f>IF(TotalScores!AI9="","",(TotalScores!AI9/TotalScores!$AQ9)*100)</f>
        <v>95.48167092924126</v>
      </c>
      <c r="AJ9" s="18">
        <f>IF(TotalScores!AJ9="","",(TotalScores!AJ9/TotalScores!$AQ9)*100)</f>
      </c>
      <c r="AK9" s="20">
        <f>IF(TotalScores!AK9="","",(TotalScores!AK9/TotalScores!$AQ9)*100)</f>
        <v>85.33674339300937</v>
      </c>
      <c r="AL9" s="18">
        <f>IF(TotalScores!AL9="","",(TotalScores!AL9/TotalScores!$AQ9)*100)</f>
      </c>
    </row>
    <row r="10" spans="1:38" ht="12.75">
      <c r="A10" s="155" t="s">
        <v>77</v>
      </c>
      <c r="B10" s="30" t="s">
        <v>2</v>
      </c>
      <c r="C10" s="20">
        <f>IF(TotalScores!C10="","",(TotalScores!C10/TotalScores!$AQ10)*100)</f>
        <v>117.24137931034481</v>
      </c>
      <c r="D10" s="18">
        <f>IF(TotalScores!D10="","",(TotalScores!D10/TotalScores!$AQ10)*100)</f>
      </c>
      <c r="E10" s="20">
        <f>IF(TotalScores!E10="","",(TotalScores!E10/TotalScores!$AQ10)*100)</f>
      </c>
      <c r="F10" s="18">
        <f>IF(TotalScores!F10="","",(TotalScores!F10/TotalScores!$AQ10)*100)</f>
      </c>
      <c r="G10" s="20">
        <f>IF(TotalScores!G10="","",(TotalScores!G10/TotalScores!$AQ10)*100)</f>
      </c>
      <c r="H10" s="18">
        <f>IF(TotalScores!H10="","",(TotalScores!H10/TotalScores!$AQ10)*100)</f>
        <v>85.8934169278997</v>
      </c>
      <c r="I10" s="20">
        <f>IF(TotalScores!I10="","",(TotalScores!I10/TotalScores!$AQ10)*100)</f>
      </c>
      <c r="J10" s="18">
        <f>IF(TotalScores!J10="","",(TotalScores!J10/TotalScores!$AQ10)*100)</f>
        <v>90.9090909090909</v>
      </c>
      <c r="K10" s="20">
        <f>IF(TotalScores!K10="","",(TotalScores!K10/TotalScores!$AQ10)*100)</f>
      </c>
      <c r="L10" s="18">
        <f>IF(TotalScores!L10="","",(TotalScores!L10/TotalScores!$AQ10)*100)</f>
        <v>87.14733542319749</v>
      </c>
      <c r="M10" s="20">
        <f>IF(TotalScores!M10="","",(TotalScores!M10/TotalScores!$AQ10)*100)</f>
      </c>
      <c r="N10" s="18">
        <f>IF(TotalScores!N10="","",(TotalScores!N10/TotalScores!$AQ10)*100)</f>
      </c>
      <c r="O10" s="20">
        <f>IF(TotalScores!O10="","",(TotalScores!O10/TotalScores!$AQ10)*100)</f>
      </c>
      <c r="P10" s="18">
        <f>IF(TotalScores!P10="","",(TotalScores!P10/TotalScores!$AQ10)*100)</f>
        <v>89.0282131661442</v>
      </c>
      <c r="Q10" s="20">
        <f>IF(TotalScores!Q10="","",(TotalScores!Q10/TotalScores!$AQ10)*100)</f>
      </c>
      <c r="R10" s="18">
        <f>IF(TotalScores!R10="","",(TotalScores!R10/TotalScores!$AQ10)*100)</f>
        <v>107.21003134796238</v>
      </c>
      <c r="S10" s="20">
        <f>IF(TotalScores!S10="","",(TotalScores!S10/TotalScores!$AQ10)*100)</f>
        <v>84.63949843260188</v>
      </c>
      <c r="T10" s="18">
        <f>IF(TotalScores!T10="","",(TotalScores!T10/TotalScores!$AQ10)*100)</f>
      </c>
      <c r="U10" s="20">
        <f>IF(TotalScores!U10="","",(TotalScores!U10/TotalScores!$AQ10)*100)</f>
        <v>121.63009404388714</v>
      </c>
      <c r="V10" s="18">
        <f>IF(TotalScores!V10="","",(TotalScores!V10/TotalScores!$AQ10)*100)</f>
      </c>
      <c r="W10" s="20">
        <f>IF(TotalScores!W10="","",(TotalScores!W10/TotalScores!$AQ10)*100)</f>
      </c>
      <c r="X10" s="18">
        <f>IF(TotalScores!X10="","",(TotalScores!X10/TotalScores!$AQ10)*100)</f>
      </c>
      <c r="Y10" s="20">
        <f>IF(TotalScores!Y10="","",(TotalScores!Y10/TotalScores!$AQ10)*100)</f>
      </c>
      <c r="Z10" s="18">
        <f>IF(TotalScores!Z10="","",(TotalScores!Z10/TotalScores!$AQ10)*100)</f>
        <v>105.95611285266457</v>
      </c>
      <c r="AA10" s="20">
        <f>IF(TotalScores!AA10="","",(TotalScores!AA10/TotalScores!$AQ10)*100)</f>
      </c>
      <c r="AB10" s="18">
        <f>IF(TotalScores!AB10="","",(TotalScores!AB10/TotalScores!$AQ10)*100)</f>
        <v>104.70219435736676</v>
      </c>
      <c r="AC10" s="20">
        <f>IF(TotalScores!AC10="","",(TotalScores!AC10/TotalScores!$AQ10)*100)</f>
        <v>100.31347962382443</v>
      </c>
      <c r="AD10" s="18">
        <f>IF(TotalScores!AD10="","",(TotalScores!AD10/TotalScores!$AQ10)*100)</f>
      </c>
      <c r="AE10" s="20">
        <f>IF(TotalScores!AE10="","",(TotalScores!AE10/TotalScores!$AQ10)*100)</f>
      </c>
      <c r="AF10" s="18">
        <f>IF(TotalScores!AF10="","",(TotalScores!AF10/TotalScores!$AQ10)*100)</f>
      </c>
      <c r="AG10" s="20">
        <f>IF(TotalScores!AG10="","",(TotalScores!AG10/TotalScores!$AQ10)*100)</f>
      </c>
      <c r="AH10" s="18">
        <f>IF(TotalScores!AH10="","",(TotalScores!AH10/TotalScores!$AQ10)*100)</f>
        <v>111.59874608150471</v>
      </c>
      <c r="AI10" s="20">
        <f>IF(TotalScores!AI10="","",(TotalScores!AI10/TotalScores!$AQ10)*100)</f>
      </c>
      <c r="AJ10" s="18">
        <f>IF(TotalScores!AJ10="","",(TotalScores!AJ10/TotalScores!$AQ10)*100)</f>
        <v>112.22570532915361</v>
      </c>
      <c r="AK10" s="20">
        <f>IF(TotalScores!AK10="","",(TotalScores!AK10/TotalScores!$AQ10)*100)</f>
        <v>81.50470219435736</v>
      </c>
      <c r="AL10" s="18">
        <f>IF(TotalScores!AL10="","",(TotalScores!AL10/TotalScores!$AQ10)*100)</f>
      </c>
    </row>
    <row r="11" spans="1:38" ht="12.75">
      <c r="A11" s="112"/>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155" t="s">
        <v>78</v>
      </c>
      <c r="B12" s="30" t="s">
        <v>3</v>
      </c>
      <c r="C12" s="20">
        <f>IF(TotalScores!C12="","",(TotalScores!C12/TotalScores!$AQ12)*100)</f>
        <v>119.48343627175744</v>
      </c>
      <c r="D12" s="18">
        <f>IF(TotalScores!D12="","",(TotalScores!D12/TotalScores!$AQ12)*100)</f>
      </c>
      <c r="E12" s="20">
        <f>IF(TotalScores!E12="","",(TotalScores!E12/TotalScores!$AQ12)*100)</f>
      </c>
      <c r="F12" s="18">
        <f>IF(TotalScores!F12="","",(TotalScores!F12/TotalScores!$AQ12)*100)</f>
        <v>81.75182481751825</v>
      </c>
      <c r="G12" s="20">
        <f>IF(TotalScores!G12="","",(TotalScores!G12/TotalScores!$AQ12)*100)</f>
      </c>
      <c r="H12" s="18">
        <f>IF(TotalScores!H12="","",(TotalScores!H12/TotalScores!$AQ12)*100)</f>
        <v>69.17462099943852</v>
      </c>
      <c r="I12" s="20">
        <f>IF(TotalScores!I12="","",(TotalScores!I12/TotalScores!$AQ12)*100)</f>
      </c>
      <c r="J12" s="18">
        <f>IF(TotalScores!J12="","",(TotalScores!J12/TotalScores!$AQ12)*100)</f>
        <v>100.61763054463783</v>
      </c>
      <c r="K12" s="20">
        <f>IF(TotalScores!K12="","",(TotalScores!K12/TotalScores!$AQ12)*100)</f>
      </c>
      <c r="L12" s="18">
        <f>IF(TotalScores!L12="","",(TotalScores!L12/TotalScores!$AQ12)*100)</f>
        <v>77.2599663110612</v>
      </c>
      <c r="M12" s="20">
        <f>IF(TotalScores!M12="","",(TotalScores!M12/TotalScores!$AQ12)*100)</f>
        <v>105.1094890510949</v>
      </c>
      <c r="N12" s="18">
        <f>IF(TotalScores!N12="","",(TotalScores!N12/TotalScores!$AQ12)*100)</f>
      </c>
      <c r="O12" s="20">
        <f>IF(TotalScores!O12="","",(TotalScores!O12/TotalScores!$AQ12)*100)</f>
      </c>
      <c r="P12" s="18">
        <f>IF(TotalScores!P12="","",(TotalScores!P12/TotalScores!$AQ12)*100)</f>
        <v>84.44693992139247</v>
      </c>
      <c r="Q12" s="20">
        <f>IF(TotalScores!Q12="","",(TotalScores!Q12/TotalScores!$AQ12)*100)</f>
      </c>
      <c r="R12" s="18">
        <f>IF(TotalScores!R12="","",(TotalScores!R12/TotalScores!$AQ12)*100)</f>
      </c>
      <c r="S12" s="20">
        <f>IF(TotalScores!S12="","",(TotalScores!S12/TotalScores!$AQ12)*100)</f>
      </c>
      <c r="T12" s="18">
        <f>IF(TotalScores!T12="","",(TotalScores!T12/TotalScores!$AQ12)*100)</f>
        <v>63.78439079169006</v>
      </c>
      <c r="U12" s="20">
        <f>IF(TotalScores!U12="","",(TotalScores!U12/TotalScores!$AQ12)*100)</f>
      </c>
      <c r="V12" s="18">
        <f>IF(TotalScores!V12="","",(TotalScores!V12/TotalScores!$AQ12)*100)</f>
        <v>130.26389668725434</v>
      </c>
      <c r="W12" s="20">
        <f>IF(TotalScores!W12="","",(TotalScores!W12/TotalScores!$AQ12)*100)</f>
      </c>
      <c r="X12" s="18">
        <f>IF(TotalScores!X12="","",(TotalScores!X12/TotalScores!$AQ12)*100)</f>
        <v>106.0078607523863</v>
      </c>
      <c r="Y12" s="20">
        <f>IF(TotalScores!Y12="","",(TotalScores!Y12/TotalScores!$AQ12)*100)</f>
      </c>
      <c r="Z12" s="18">
        <f>IF(TotalScores!Z12="","",(TotalScores!Z12/TotalScores!$AQ12)*100)</f>
        <v>122.17855137563167</v>
      </c>
      <c r="AA12" s="20">
        <f>IF(TotalScores!AA12="","",(TotalScores!AA12/TotalScores!$AQ12)*100)</f>
      </c>
      <c r="AB12" s="18">
        <f>IF(TotalScores!AB12="","",(TotalScores!AB12/TotalScores!$AQ12)*100)</f>
        <v>86.24368332397529</v>
      </c>
      <c r="AC12" s="20">
        <f>IF(TotalScores!AC12="","",(TotalScores!AC12/TotalScores!$AQ12)*100)</f>
      </c>
      <c r="AD12" s="18">
        <f>IF(TotalScores!AD12="","",(TotalScores!AD12/TotalScores!$AQ12)*100)</f>
        <v>123.97529477821449</v>
      </c>
      <c r="AE12" s="20">
        <f>IF(TotalScores!AE12="","",(TotalScores!AE12/TotalScores!$AQ12)*100)</f>
      </c>
      <c r="AF12" s="18">
        <f>IF(TotalScores!AF12="","",(TotalScores!AF12/TotalScores!$AQ12)*100)</f>
        <v>118.58506457046603</v>
      </c>
      <c r="AG12" s="20">
        <f>IF(TotalScores!AG12="","",(TotalScores!AG12/TotalScores!$AQ12)*100)</f>
      </c>
      <c r="AH12" s="18">
        <f>IF(TotalScores!AH12="","",(TotalScores!AH12/TotalScores!$AQ12)*100)</f>
        <v>137.45087029758562</v>
      </c>
      <c r="AI12" s="20">
        <f>IF(TotalScores!AI12="","",(TotalScores!AI12/TotalScores!$AQ12)*100)</f>
      </c>
      <c r="AJ12" s="18">
        <f>IF(TotalScores!AJ12="","",(TotalScores!AJ12/TotalScores!$AQ12)*100)</f>
      </c>
      <c r="AK12" s="20">
        <f>IF(TotalScores!AK12="","",(TotalScores!AK12/TotalScores!$AQ12)*100)</f>
      </c>
      <c r="AL12" s="18">
        <f>IF(TotalScores!AL12="","",(TotalScores!AL12/TotalScores!$AQ12)*100)</f>
        <v>73.66647950589557</v>
      </c>
      <c r="AP12" s="31"/>
    </row>
    <row r="13" spans="1:38" ht="12.75">
      <c r="A13" s="155" t="s">
        <v>79</v>
      </c>
      <c r="B13" s="2" t="s">
        <v>3</v>
      </c>
      <c r="C13" s="20">
        <f>IF(TotalScores!C13="","",(TotalScores!C13/TotalScores!$AQ13)*100)</f>
        <v>110.01206272617611</v>
      </c>
      <c r="D13" s="18">
        <f>IF(TotalScores!D13="","",(TotalScores!D13/TotalScores!$AQ13)*100)</f>
      </c>
      <c r="E13" s="20">
        <f>IF(TotalScores!E13="","",(TotalScores!E13/TotalScores!$AQ13)*100)</f>
      </c>
      <c r="F13" s="18">
        <f>IF(TotalScores!F13="","",(TotalScores!F13/TotalScores!$AQ13)*100)</f>
        <v>103.57860876558102</v>
      </c>
      <c r="G13" s="20">
        <f>IF(TotalScores!G13="","",(TotalScores!G13/TotalScores!$AQ13)*100)</f>
        <v>95.8584640128669</v>
      </c>
      <c r="H13" s="18">
        <f>IF(TotalScores!H13="","",(TotalScores!H13/TotalScores!$AQ13)*100)</f>
      </c>
      <c r="I13" s="20">
        <f>IF(TotalScores!I13="","",(TotalScores!I13/TotalScores!$AQ13)*100)</f>
      </c>
      <c r="J13" s="18">
        <f>IF(TotalScores!J13="","",(TotalScores!J13/TotalScores!$AQ13)*100)</f>
        <v>86.20828307197426</v>
      </c>
      <c r="K13" s="20">
        <f>IF(TotalScores!K13="","",(TotalScores!K13/TotalScores!$AQ13)*100)</f>
        <v>120.30558906312827</v>
      </c>
      <c r="L13" s="18">
        <f>IF(TotalScores!L13="","",(TotalScores!L13/TotalScores!$AQ13)*100)</f>
      </c>
      <c r="M13" s="20">
        <f>IF(TotalScores!M13="","",(TotalScores!M13/TotalScores!$AQ13)*100)</f>
      </c>
      <c r="N13" s="18">
        <f>IF(TotalScores!N13="","",(TotalScores!N13/TotalScores!$AQ13)*100)</f>
      </c>
      <c r="O13" s="20">
        <f>IF(TotalScores!O13="","",(TotalScores!O13/TotalScores!$AQ13)*100)</f>
      </c>
      <c r="P13" s="18">
        <f>IF(TotalScores!P13="","",(TotalScores!P13/TotalScores!$AQ13)*100)</f>
        <v>87.49497386409328</v>
      </c>
      <c r="Q13" s="20">
        <f>IF(TotalScores!Q13="","",(TotalScores!Q13/TotalScores!$AQ13)*100)</f>
        <v>105.50864495375956</v>
      </c>
      <c r="R13" s="18">
        <f>IF(TotalScores!R13="","",(TotalScores!R13/TotalScores!$AQ13)*100)</f>
      </c>
      <c r="S13" s="20">
        <f>IF(TotalScores!S13="","",(TotalScores!S13/TotalScores!$AQ13)*100)</f>
        <v>110.01206272617611</v>
      </c>
      <c r="T13" s="18">
        <f>IF(TotalScores!T13="","",(TotalScores!T13/TotalScores!$AQ13)*100)</f>
      </c>
      <c r="U13" s="20">
        <f>IF(TotalScores!U13="","",(TotalScores!U13/TotalScores!$AQ13)*100)</f>
      </c>
      <c r="V13" s="18">
        <f>IF(TotalScores!V13="","",(TotalScores!V13/TotalScores!$AQ13)*100)</f>
        <v>117.08886208283072</v>
      </c>
      <c r="W13" s="20">
        <f>IF(TotalScores!W13="","",(TotalScores!W13/TotalScores!$AQ13)*100)</f>
      </c>
      <c r="X13" s="18">
        <f>IF(TotalScores!X13="","",(TotalScores!X13/TotalScores!$AQ13)*100)</f>
        <v>101.64857257740249</v>
      </c>
      <c r="Y13" s="20">
        <f>IF(TotalScores!Y13="","",(TotalScores!Y13/TotalScores!$AQ13)*100)</f>
      </c>
      <c r="Z13" s="18">
        <f>IF(TotalScores!Z13="","",(TotalScores!Z13/TotalScores!$AQ13)*100)</f>
        <v>110.65540812223563</v>
      </c>
      <c r="AA13" s="20">
        <f>IF(TotalScores!AA13="","",(TotalScores!AA13/TotalScores!$AQ13)*100)</f>
      </c>
      <c r="AB13" s="18">
        <f>IF(TotalScores!AB13="","",(TotalScores!AB13/TotalScores!$AQ13)*100)</f>
        <v>97.14515480498592</v>
      </c>
      <c r="AC13" s="20">
        <f>IF(TotalScores!AC13="","",(TotalScores!AC13/TotalScores!$AQ13)*100)</f>
        <v>94.57177322074789</v>
      </c>
      <c r="AD13" s="18">
        <f>IF(TotalScores!AD13="","",(TotalScores!AD13/TotalScores!$AQ13)*100)</f>
      </c>
      <c r="AE13" s="20">
        <f>IF(TotalScores!AE13="","",(TotalScores!AE13/TotalScores!$AQ13)*100)</f>
      </c>
      <c r="AF13" s="18">
        <f>IF(TotalScores!AF13="","",(TotalScores!AF13/TotalScores!$AQ13)*100)</f>
      </c>
      <c r="AG13" s="20">
        <f>IF(TotalScores!AG13="","",(TotalScores!AG13/TotalScores!$AQ13)*100)</f>
        <v>94.57177322074789</v>
      </c>
      <c r="AH13" s="18">
        <f>IF(TotalScores!AH13="","",(TotalScores!AH13/TotalScores!$AQ13)*100)</f>
      </c>
      <c r="AI13" s="20">
        <f>IF(TotalScores!AI13="","",(TotalScores!AI13/TotalScores!$AQ13)*100)</f>
        <v>73.98472054684359</v>
      </c>
      <c r="AJ13" s="18">
        <f>IF(TotalScores!AJ13="","",(TotalScores!AJ13/TotalScores!$AQ13)*100)</f>
      </c>
      <c r="AK13" s="20">
        <f>IF(TotalScores!AK13="","",(TotalScores!AK13/TotalScores!$AQ13)*100)</f>
        <v>91.35504624045035</v>
      </c>
      <c r="AL13" s="18">
        <f>IF(TotalScores!AL13="","",(TotalScores!AL13/TotalScores!$AQ13)*100)</f>
      </c>
    </row>
    <row r="14" spans="1:38" ht="12.75">
      <c r="A14" s="156" t="s">
        <v>82</v>
      </c>
      <c r="B14" s="30" t="s">
        <v>3</v>
      </c>
      <c r="C14" s="20">
        <f>IF(TotalScores!C14="","",(TotalScores!C14/TotalScores!$AQ14)*100)</f>
        <v>123.07692307692308</v>
      </c>
      <c r="D14" s="18">
        <f>IF(TotalScores!D14="","",(TotalScores!D14/TotalScores!$AQ14)*100)</f>
      </c>
      <c r="E14" s="20">
        <f>IF(TotalScores!E14="","",(TotalScores!E14/TotalScores!$AQ14)*100)</f>
        <v>100.4524886877828</v>
      </c>
      <c r="F14" s="18">
        <f>IF(TotalScores!F14="","",(TotalScores!F14/TotalScores!$AQ14)*100)</f>
      </c>
      <c r="G14" s="20">
        <f>IF(TotalScores!G14="","",(TotalScores!G14/TotalScores!$AQ14)*100)</f>
      </c>
      <c r="H14" s="18">
        <f>IF(TotalScores!H14="","",(TotalScores!H14/TotalScores!$AQ14)*100)</f>
      </c>
      <c r="I14" s="20">
        <f>IF(TotalScores!I14="","",(TotalScores!I14/TotalScores!$AQ14)*100)</f>
      </c>
      <c r="J14" s="18">
        <f>IF(TotalScores!J14="","",(TotalScores!J14/TotalScores!$AQ14)*100)</f>
        <v>80.54298642533936</v>
      </c>
      <c r="K14" s="20">
        <f>IF(TotalScores!K14="","",(TotalScores!K14/TotalScores!$AQ14)*100)</f>
        <v>90.49773755656109</v>
      </c>
      <c r="L14" s="18">
        <f>IF(TotalScores!L14="","",(TotalScores!L14/TotalScores!$AQ14)*100)</f>
      </c>
      <c r="M14" s="20">
        <f>IF(TotalScores!M14="","",(TotalScores!M14/TotalScores!$AQ14)*100)</f>
      </c>
      <c r="N14" s="18">
        <f>IF(TotalScores!N14="","",(TotalScores!N14/TotalScores!$AQ14)*100)</f>
        <v>101.35746606334841</v>
      </c>
      <c r="O14" s="20">
        <f>IF(TotalScores!O14="","",(TotalScores!O14/TotalScores!$AQ14)*100)</f>
        <v>69.68325791855203</v>
      </c>
      <c r="P14" s="18">
        <f>IF(TotalScores!P14="","",(TotalScores!P14/TotalScores!$AQ14)*100)</f>
      </c>
      <c r="Q14" s="20">
        <f>IF(TotalScores!Q14="","",(TotalScores!Q14/TotalScores!$AQ14)*100)</f>
      </c>
      <c r="R14" s="18">
        <f>IF(TotalScores!R14="","",(TotalScores!R14/TotalScores!$AQ14)*100)</f>
        <v>102.26244343891402</v>
      </c>
      <c r="S14" s="20">
        <f>IF(TotalScores!S14="","",(TotalScores!S14/TotalScores!$AQ14)*100)</f>
        <v>78.73303167420815</v>
      </c>
      <c r="T14" s="18">
        <f>IF(TotalScores!T14="","",(TotalScores!T14/TotalScores!$AQ14)*100)</f>
      </c>
      <c r="U14" s="20">
        <f>IF(TotalScores!U14="","",(TotalScores!U14/TotalScores!$AQ14)*100)</f>
        <v>114.02714932126696</v>
      </c>
      <c r="V14" s="18">
        <f>IF(TotalScores!V14="","",(TotalScores!V14/TotalScores!$AQ14)*100)</f>
      </c>
      <c r="W14" s="20">
        <f>IF(TotalScores!W14="","",(TotalScores!W14/TotalScores!$AQ14)*100)</f>
      </c>
      <c r="X14" s="18">
        <f>IF(TotalScores!X14="","",(TotalScores!X14/TotalScores!$AQ14)*100)</f>
        <v>125.7918552036199</v>
      </c>
      <c r="Y14" s="20">
        <f>IF(TotalScores!Y14="","",(TotalScores!Y14/TotalScores!$AQ14)*100)</f>
      </c>
      <c r="Z14" s="18">
        <f>IF(TotalScores!Z14="","",(TotalScores!Z14/TotalScores!$AQ14)*100)</f>
      </c>
      <c r="AA14" s="20">
        <f>IF(TotalScores!AA14="","",(TotalScores!AA14/TotalScores!$AQ14)*100)</f>
        <v>97.73755656108597</v>
      </c>
      <c r="AB14" s="18">
        <f>IF(TotalScores!AB14="","",(TotalScores!AB14/TotalScores!$AQ14)*100)</f>
      </c>
      <c r="AC14" s="20">
        <f>IF(TotalScores!AC14="","",(TotalScores!AC14/TotalScores!$AQ14)*100)</f>
        <v>96.83257918552036</v>
      </c>
      <c r="AD14" s="18">
        <f>IF(TotalScores!AD14="","",(TotalScores!AD14/TotalScores!$AQ14)*100)</f>
      </c>
      <c r="AE14" s="20">
        <f>IF(TotalScores!AE14="","",(TotalScores!AE14/TotalScores!$AQ14)*100)</f>
        <v>99.5475113122172</v>
      </c>
      <c r="AF14" s="18">
        <f>IF(TotalScores!AF14="","",(TotalScores!AF14/TotalScores!$AQ14)*100)</f>
      </c>
      <c r="AG14" s="20">
        <f>IF(TotalScores!AG14="","",(TotalScores!AG14/TotalScores!$AQ14)*100)</f>
        <v>112.21719457013575</v>
      </c>
      <c r="AH14" s="18">
        <f>IF(TotalScores!AH14="","",(TotalScores!AH14/TotalScores!$AQ14)*100)</f>
      </c>
      <c r="AI14" s="20">
        <f>IF(TotalScores!AI14="","",(TotalScores!AI14/TotalScores!$AQ14)*100)</f>
      </c>
      <c r="AJ14" s="18">
        <f>IF(TotalScores!AJ14="","",(TotalScores!AJ14/TotalScores!$AQ14)*100)</f>
        <v>135.74660633484163</v>
      </c>
      <c r="AK14" s="20">
        <f>IF(TotalScores!AK14="","",(TotalScores!AK14/TotalScores!$AQ14)*100)</f>
        <v>71.49321266968326</v>
      </c>
      <c r="AL14" s="18">
        <f>IF(TotalScores!AL14="","",(TotalScores!AL14/TotalScores!$AQ14)*100)</f>
      </c>
    </row>
    <row r="15" spans="1:38" ht="12.75">
      <c r="A15" s="155" t="s">
        <v>80</v>
      </c>
      <c r="B15" s="30" t="s">
        <v>3</v>
      </c>
      <c r="C15" s="20">
        <f>IF(TotalScores!C15="","",(TotalScores!C15/TotalScores!$AQ15)*100)</f>
      </c>
      <c r="D15" s="18">
        <f>IF(TotalScores!D15="","",(TotalScores!D15/TotalScores!$AQ15)*100)</f>
        <v>121.44490169181528</v>
      </c>
      <c r="E15" s="20">
        <f>IF(TotalScores!E15="","",(TotalScores!E15/TotalScores!$AQ15)*100)</f>
        <v>107.5445816186557</v>
      </c>
      <c r="F15" s="18">
        <f>IF(TotalScores!F15="","",(TotalScores!F15/TotalScores!$AQ15)*100)</f>
      </c>
      <c r="G15" s="20">
        <f>IF(TotalScores!G15="","",(TotalScores!G15/TotalScores!$AQ15)*100)</f>
        <v>106.08139003200732</v>
      </c>
      <c r="H15" s="18">
        <f>IF(TotalScores!H15="","",(TotalScores!H15/TotalScores!$AQ15)*100)</f>
      </c>
      <c r="I15" s="20">
        <f>IF(TotalScores!I15="","",(TotalScores!I15/TotalScores!$AQ15)*100)</f>
        <v>84.86511202560585</v>
      </c>
      <c r="J15" s="18">
        <f>IF(TotalScores!J15="","",(TotalScores!J15/TotalScores!$AQ15)*100)</f>
      </c>
      <c r="K15" s="20">
        <f>IF(TotalScores!K15="","",(TotalScores!K15/TotalScores!$AQ15)*100)</f>
      </c>
      <c r="L15" s="18">
        <f>IF(TotalScores!L15="","",(TotalScores!L15/TotalScores!$AQ15)*100)</f>
        <v>95.1074531321445</v>
      </c>
      <c r="M15" s="20">
        <f>IF(TotalScores!M15="","",(TotalScores!M15/TotalScores!$AQ15)*100)</f>
      </c>
      <c r="N15" s="18">
        <f>IF(TotalScores!N15="","",(TotalScores!N15/TotalScores!$AQ15)*100)</f>
        <v>103.88660265203475</v>
      </c>
      <c r="O15" s="20">
        <f>IF(TotalScores!O15="","",(TotalScores!O15/TotalScores!$AQ15)*100)</f>
      </c>
      <c r="P15" s="18">
        <f>IF(TotalScores!P15="","",(TotalScores!P15/TotalScores!$AQ15)*100)</f>
      </c>
      <c r="Q15" s="20">
        <f>IF(TotalScores!Q15="","",(TotalScores!Q15/TotalScores!$AQ15)*100)</f>
      </c>
      <c r="R15" s="18">
        <f>IF(TotalScores!R15="","",(TotalScores!R15/TotalScores!$AQ15)*100)</f>
        <v>96.57064471879286</v>
      </c>
      <c r="S15" s="20">
        <f>IF(TotalScores!S15="","",(TotalScores!S15/TotalScores!$AQ15)*100)</f>
      </c>
      <c r="T15" s="18">
        <f>IF(TotalScores!T15="","",(TotalScores!T15/TotalScores!$AQ15)*100)</f>
        <v>87.79149519890261</v>
      </c>
      <c r="U15" s="20">
        <f>IF(TotalScores!U15="","",(TotalScores!U15/TotalScores!$AQ15)*100)</f>
        <v>116.32373113854595</v>
      </c>
      <c r="V15" s="18">
        <f>IF(TotalScores!V15="","",(TotalScores!V15/TotalScores!$AQ15)*100)</f>
      </c>
      <c r="W15" s="20">
        <f>IF(TotalScores!W15="","",(TotalScores!W15/TotalScores!$AQ15)*100)</f>
        <v>97.30224051211705</v>
      </c>
      <c r="X15" s="18">
        <f>IF(TotalScores!X15="","",(TotalScores!X15/TotalScores!$AQ15)*100)</f>
      </c>
      <c r="Y15" s="20">
        <f>IF(TotalScores!Y15="","",(TotalScores!Y15/TotalScores!$AQ15)*100)</f>
        <v>100.22862368541381</v>
      </c>
      <c r="Z15" s="18">
        <f>IF(TotalScores!Z15="","",(TotalScores!Z15/TotalScores!$AQ15)*100)</f>
      </c>
      <c r="AA15" s="20">
        <f>IF(TotalScores!AA15="","",(TotalScores!AA15/TotalScores!$AQ15)*100)</f>
        <v>97.30224051211705</v>
      </c>
      <c r="AB15" s="18">
        <f>IF(TotalScores!AB15="","",(TotalScores!AB15/TotalScores!$AQ15)*100)</f>
      </c>
      <c r="AC15" s="20">
        <f>IF(TotalScores!AC15="","",(TotalScores!AC15/TotalScores!$AQ15)*100)</f>
        <v>99.49702789208962</v>
      </c>
      <c r="AD15" s="18">
        <f>IF(TotalScores!AD15="","",(TotalScores!AD15/TotalScores!$AQ15)*100)</f>
      </c>
      <c r="AE15" s="20">
        <f>IF(TotalScores!AE15="","",(TotalScores!AE15/TotalScores!$AQ15)*100)</f>
        <v>106.8129858253315</v>
      </c>
      <c r="AF15" s="18">
        <f>IF(TotalScores!AF15="","",(TotalScores!AF15/TotalScores!$AQ15)*100)</f>
      </c>
      <c r="AG15" s="20">
        <f>IF(TotalScores!AG15="","",(TotalScores!AG15/TotalScores!$AQ15)*100)</f>
      </c>
      <c r="AH15" s="18">
        <f>IF(TotalScores!AH15="","",(TotalScores!AH15/TotalScores!$AQ15)*100)</f>
      </c>
      <c r="AI15" s="20">
        <f>IF(TotalScores!AI15="","",(TotalScores!AI15/TotalScores!$AQ15)*100)</f>
        <v>100.22862368541381</v>
      </c>
      <c r="AJ15" s="18">
        <f>IF(TotalScores!AJ15="","",(TotalScores!AJ15/TotalScores!$AQ15)*100)</f>
      </c>
      <c r="AK15" s="20">
        <f>IF(TotalScores!AK15="","",(TotalScores!AK15/TotalScores!$AQ15)*100)</f>
      </c>
      <c r="AL15" s="18">
        <f>IF(TotalScores!AL15="","",(TotalScores!AL15/TotalScores!$AQ15)*100)</f>
        <v>79.01234567901234</v>
      </c>
    </row>
    <row r="16" spans="1:38" ht="12.75">
      <c r="A16" s="155" t="s">
        <v>81</v>
      </c>
      <c r="B16" s="30" t="s">
        <v>3</v>
      </c>
      <c r="C16" s="20">
        <f>IF(TotalScores!C16="","",(TotalScores!C16/TotalScores!$AQ16)*100)</f>
      </c>
      <c r="D16" s="18">
        <f>IF(TotalScores!D16="","",(TotalScores!D16/TotalScores!$AQ16)*100)</f>
      </c>
      <c r="E16" s="20">
        <f>IF(TotalScores!E16="","",(TotalScores!E16/TotalScores!$AQ16)*100)</f>
      </c>
      <c r="F16" s="18">
        <f>IF(TotalScores!F16="","",(TotalScores!F16/TotalScores!$AQ16)*100)</f>
        <v>108.7123287671233</v>
      </c>
      <c r="G16" s="20">
        <f>IF(TotalScores!G16="","",(TotalScores!G16/TotalScores!$AQ16)*100)</f>
      </c>
      <c r="H16" s="18">
        <f>IF(TotalScores!H16="","",(TotalScores!H16/TotalScores!$AQ16)*100)</f>
        <v>78.9041095890411</v>
      </c>
      <c r="I16" s="20">
        <f>IF(TotalScores!I16="","",(TotalScores!I16/TotalScores!$AQ16)*100)</f>
        <v>80.65753424657535</v>
      </c>
      <c r="J16" s="18">
        <f>IF(TotalScores!J16="","",(TotalScores!J16/TotalScores!$AQ16)*100)</f>
      </c>
      <c r="K16" s="20">
        <f>IF(TotalScores!K16="","",(TotalScores!K16/TotalScores!$AQ16)*100)</f>
        <v>98.1917808219178</v>
      </c>
      <c r="L16" s="18">
        <f>IF(TotalScores!L16="","",(TotalScores!L16/TotalScores!$AQ16)*100)</f>
      </c>
      <c r="M16" s="20">
        <f>IF(TotalScores!M16="","",(TotalScores!M16/TotalScores!$AQ16)*100)</f>
        <v>125.36986301369863</v>
      </c>
      <c r="N16" s="18">
        <f>IF(TotalScores!N16="","",(TotalScores!N16/TotalScores!$AQ16)*100)</f>
      </c>
      <c r="O16" s="20">
        <f>IF(TotalScores!O16="","",(TotalScores!O16/TotalScores!$AQ16)*100)</f>
        <v>101.6986301369863</v>
      </c>
      <c r="P16" s="18">
        <f>IF(TotalScores!P16="","",(TotalScores!P16/TotalScores!$AQ16)*100)</f>
      </c>
      <c r="Q16" s="20">
        <f>IF(TotalScores!Q16="","",(TotalScores!Q16/TotalScores!$AQ16)*100)</f>
        <v>86.79452054794521</v>
      </c>
      <c r="R16" s="18">
        <f>IF(TotalScores!R16="","",(TotalScores!R16/TotalScores!$AQ16)*100)</f>
      </c>
      <c r="S16" s="20">
        <f>IF(TotalScores!S16="","",(TotalScores!S16/TotalScores!$AQ16)*100)</f>
      </c>
      <c r="T16" s="18">
        <f>IF(TotalScores!T16="","",(TotalScores!T16/TotalScores!$AQ16)*100)</f>
        <v>55.232876712328775</v>
      </c>
      <c r="U16" s="20">
        <f>IF(TotalScores!U16="","",(TotalScores!U16/TotalScores!$AQ16)*100)</f>
      </c>
      <c r="V16" s="18">
        <f>IF(TotalScores!V16="","",(TotalScores!V16/TotalScores!$AQ16)*100)</f>
      </c>
      <c r="W16" s="20">
        <f>IF(TotalScores!W16="","",(TotalScores!W16/TotalScores!$AQ16)*100)</f>
        <v>92.05479452054794</v>
      </c>
      <c r="X16" s="18">
        <f>IF(TotalScores!X16="","",(TotalScores!X16/TotalScores!$AQ16)*100)</f>
      </c>
      <c r="Y16" s="20">
        <f>IF(TotalScores!Y16="","",(TotalScores!Y16/TotalScores!$AQ16)*100)</f>
      </c>
      <c r="Z16" s="18">
        <f>IF(TotalScores!Z16="","",(TotalScores!Z16/TotalScores!$AQ16)*100)</f>
        <v>128.87671232876713</v>
      </c>
      <c r="AA16" s="20">
        <f>IF(TotalScores!AA16="","",(TotalScores!AA16/TotalScores!$AQ16)*100)</f>
      </c>
      <c r="AB16" s="18">
        <f>IF(TotalScores!AB16="","",(TotalScores!AB16/TotalScores!$AQ16)*100)</f>
        <v>86.79452054794521</v>
      </c>
      <c r="AC16" s="20">
        <f>IF(TotalScores!AC16="","",(TotalScores!AC16/TotalScores!$AQ16)*100)</f>
      </c>
      <c r="AD16" s="18">
        <f>IF(TotalScores!AD16="","",(TotalScores!AD16/TotalScores!$AQ16)*100)</f>
        <v>114.84931506849314</v>
      </c>
      <c r="AE16" s="20">
        <f>IF(TotalScores!AE16="","",(TotalScores!AE16/TotalScores!$AQ16)*100)</f>
      </c>
      <c r="AF16" s="18">
        <f>IF(TotalScores!AF16="","",(TotalScores!AF16/TotalScores!$AQ16)*100)</f>
        <v>95.56164383561644</v>
      </c>
      <c r="AG16" s="20">
        <f>IF(TotalScores!AG16="","",(TotalScores!AG16/TotalScores!$AQ16)*100)</f>
        <v>128</v>
      </c>
      <c r="AH16" s="18">
        <f>IF(TotalScores!AH16="","",(TotalScores!AH16/TotalScores!$AQ16)*100)</f>
      </c>
      <c r="AI16" s="20">
        <f>IF(TotalScores!AI16="","",(TotalScores!AI16/TotalScores!$AQ16)*100)</f>
      </c>
      <c r="AJ16" s="18">
        <f>IF(TotalScores!AJ16="","",(TotalScores!AJ16/TotalScores!$AQ16)*100)</f>
        <v>118.35616438356165</v>
      </c>
      <c r="AK16" s="20">
        <f>IF(TotalScores!AK16="","",(TotalScores!AK16/TotalScores!$AQ16)*100)</f>
      </c>
      <c r="AL16" s="18">
        <f>IF(TotalScores!AL16="","",(TotalScores!AL16/TotalScores!$AQ16)*100)</f>
        <v>99.94520547945206</v>
      </c>
    </row>
    <row r="17" spans="1:38" ht="12.75">
      <c r="A17" s="155" t="s">
        <v>83</v>
      </c>
      <c r="B17" s="30" t="s">
        <v>3</v>
      </c>
      <c r="C17" s="20">
        <f>IF(TotalScores!C17="","",(TotalScores!C17/TotalScores!$AQ17)*100)</f>
        <v>109.92907801418438</v>
      </c>
      <c r="D17" s="18">
        <f>IF(TotalScores!D17="","",(TotalScores!D17/TotalScores!$AQ17)*100)</f>
      </c>
      <c r="E17" s="20">
        <f>IF(TotalScores!E17="","",(TotalScores!E17/TotalScores!$AQ17)*100)</f>
        <v>81.56028368794325</v>
      </c>
      <c r="F17" s="18">
        <f>IF(TotalScores!F17="","",(TotalScores!F17/TotalScores!$AQ17)*100)</f>
      </c>
      <c r="G17" s="20">
        <f>IF(TotalScores!G17="","",(TotalScores!G17/TotalScores!$AQ17)*100)</f>
        <v>120.56737588652481</v>
      </c>
      <c r="H17" s="18">
        <f>IF(TotalScores!H17="","",(TotalScores!H17/TotalScores!$AQ17)*100)</f>
      </c>
      <c r="I17" s="20">
        <f>IF(TotalScores!I17="","",(TotalScores!I17/TotalScores!$AQ17)*100)</f>
        <v>89.36170212765957</v>
      </c>
      <c r="J17" s="18">
        <f>IF(TotalScores!J17="","",(TotalScores!J17/TotalScores!$AQ17)*100)</f>
      </c>
      <c r="K17" s="20">
        <f>IF(TotalScores!K17="","",(TotalScores!K17/TotalScores!$AQ17)*100)</f>
      </c>
      <c r="L17" s="18">
        <f>IF(TotalScores!L17="","",(TotalScores!L17/TotalScores!$AQ17)*100)</f>
        <v>102.83687943262412</v>
      </c>
      <c r="M17" s="20">
        <f>IF(TotalScores!M17="","",(TotalScores!M17/TotalScores!$AQ17)*100)</f>
      </c>
      <c r="N17" s="18">
        <f>IF(TotalScores!N17="","",(TotalScores!N17/TotalScores!$AQ17)*100)</f>
        <v>90.0709219858156</v>
      </c>
      <c r="O17" s="20">
        <f>IF(TotalScores!O17="","",(TotalScores!O17/TotalScores!$AQ17)*100)</f>
      </c>
      <c r="P17" s="18">
        <f>IF(TotalScores!P17="","",(TotalScores!P17/TotalScores!$AQ17)*100)</f>
        <v>68.08510638297872</v>
      </c>
      <c r="Q17" s="20">
        <f>IF(TotalScores!Q17="","",(TotalScores!Q17/TotalScores!$AQ17)*100)</f>
      </c>
      <c r="R17" s="18">
        <f>IF(TotalScores!R17="","",(TotalScores!R17/TotalScores!$AQ17)*100)</f>
        <v>80.1418439716312</v>
      </c>
      <c r="S17" s="20">
        <f>IF(TotalScores!S17="","",(TotalScores!S17/TotalScores!$AQ17)*100)</f>
      </c>
      <c r="T17" s="18">
        <f>IF(TotalScores!T17="","",(TotalScores!T17/TotalScores!$AQ17)*100)</f>
      </c>
      <c r="U17" s="20">
        <f>IF(TotalScores!U17="","",(TotalScores!U17/TotalScores!$AQ17)*100)</f>
      </c>
      <c r="V17" s="18">
        <f>IF(TotalScores!V17="","",(TotalScores!V17/TotalScores!$AQ17)*100)</f>
        <v>121.27659574468086</v>
      </c>
      <c r="W17" s="20">
        <f>IF(TotalScores!W17="","",(TotalScores!W17/TotalScores!$AQ17)*100)</f>
        <v>97.16312056737588</v>
      </c>
      <c r="X17" s="18">
        <f>IF(TotalScores!X17="","",(TotalScores!X17/TotalScores!$AQ17)*100)</f>
      </c>
      <c r="Y17" s="20">
        <f>IF(TotalScores!Y17="","",(TotalScores!Y17/TotalScores!$AQ17)*100)</f>
        <v>110.63829787234043</v>
      </c>
      <c r="Z17" s="18">
        <f>IF(TotalScores!Z17="","",(TotalScores!Z17/TotalScores!$AQ17)*100)</f>
      </c>
      <c r="AA17" s="20">
        <f>IF(TotalScores!AA17="","",(TotalScores!AA17/TotalScores!$AQ17)*100)</f>
        <v>98.58156028368793</v>
      </c>
      <c r="AB17" s="18">
        <f>IF(TotalScores!AB17="","",(TotalScores!AB17/TotalScores!$AQ17)*100)</f>
      </c>
      <c r="AC17" s="20">
        <f>IF(TotalScores!AC17="","",(TotalScores!AC17/TotalScores!$AQ17)*100)</f>
        <v>88.65248226950354</v>
      </c>
      <c r="AD17" s="18">
        <f>IF(TotalScores!AD17="","",(TotalScores!AD17/TotalScores!$AQ17)*100)</f>
      </c>
      <c r="AE17" s="20">
        <f>IF(TotalScores!AE17="","",(TotalScores!AE17/TotalScores!$AQ17)*100)</f>
      </c>
      <c r="AF17" s="18">
        <f>IF(TotalScores!AF17="","",(TotalScores!AF17/TotalScores!$AQ17)*100)</f>
        <v>107.0921985815603</v>
      </c>
      <c r="AG17" s="20">
        <f>IF(TotalScores!AG17="","",(TotalScores!AG17/TotalScores!$AQ17)*100)</f>
      </c>
      <c r="AH17" s="18">
        <f>IF(TotalScores!AH17="","",(TotalScores!AH17/TotalScores!$AQ17)*100)</f>
        <v>115.60283687943263</v>
      </c>
      <c r="AI17" s="20">
        <f>IF(TotalScores!AI17="","",(TotalScores!AI17/TotalScores!$AQ17)*100)</f>
      </c>
      <c r="AJ17" s="18">
        <f>IF(TotalScores!AJ17="","",(TotalScores!AJ17/TotalScores!$AQ17)*100)</f>
        <v>118.43971631205675</v>
      </c>
      <c r="AK17" s="20">
        <f>IF(TotalScores!AK17="","",(TotalScores!AK17/TotalScores!$AQ17)*100)</f>
      </c>
      <c r="AL17" s="18">
        <f>IF(TotalScores!AL17="","",(TotalScores!AL17/TotalScores!$AQ17)*100)</f>
      </c>
    </row>
    <row r="18" spans="1:38" ht="12.75">
      <c r="A18" s="155" t="s">
        <v>84</v>
      </c>
      <c r="B18" s="30" t="s">
        <v>3</v>
      </c>
      <c r="C18" s="20">
        <f>IF(TotalScores!C18="","",(TotalScores!C18/TotalScores!$AQ18)*100)</f>
      </c>
      <c r="D18" s="18">
        <f>IF(TotalScores!D18="","",(TotalScores!D18/TotalScores!$AQ18)*100)</f>
        <v>133.45759552656105</v>
      </c>
      <c r="E18" s="20">
        <f>IF(TotalScores!E18="","",(TotalScores!E18/TotalScores!$AQ18)*100)</f>
      </c>
      <c r="F18" s="18">
        <f>IF(TotalScores!F18="","",(TotalScores!F18/TotalScores!$AQ18)*100)</f>
      </c>
      <c r="G18" s="20">
        <f>IF(TotalScores!G18="","",(TotalScores!G18/TotalScores!$AQ18)*100)</f>
      </c>
      <c r="H18" s="18">
        <f>IF(TotalScores!H18="","",(TotalScores!H18/TotalScores!$AQ18)*100)</f>
        <v>83.50419384902143</v>
      </c>
      <c r="I18" s="20">
        <f>IF(TotalScores!I18="","",(TotalScores!I18/TotalScores!$AQ18)*100)</f>
        <v>104.38024231127679</v>
      </c>
      <c r="J18" s="18">
        <f>IF(TotalScores!J18="","",(TotalScores!J18/TotalScores!$AQ18)*100)</f>
      </c>
      <c r="K18" s="20">
        <f>IF(TotalScores!K18="","",(TotalScores!K18/TotalScores!$AQ18)*100)</f>
        <v>99.90680335507922</v>
      </c>
      <c r="L18" s="18">
        <f>IF(TotalScores!L18="","",(TotalScores!L18/TotalScores!$AQ18)*100)</f>
      </c>
      <c r="M18" s="20">
        <f>IF(TotalScores!M18="","",(TotalScores!M18/TotalScores!$AQ18)*100)</f>
        <v>96.1789375582479</v>
      </c>
      <c r="N18" s="18">
        <f>IF(TotalScores!N18="","",(TotalScores!N18/TotalScores!$AQ18)*100)</f>
      </c>
      <c r="O18" s="20">
        <f>IF(TotalScores!O18="","",(TotalScores!O18/TotalScores!$AQ18)*100)</f>
        <v>81.26747437092264</v>
      </c>
      <c r="P18" s="18">
        <f>IF(TotalScores!P18="","",(TotalScores!P18/TotalScores!$AQ18)*100)</f>
      </c>
      <c r="Q18" s="20">
        <f>IF(TotalScores!Q18="","",(TotalScores!Q18/TotalScores!$AQ18)*100)</f>
      </c>
      <c r="R18" s="18">
        <f>IF(TotalScores!R18="","",(TotalScores!R18/TotalScores!$AQ18)*100)</f>
        <v>113.32712022367195</v>
      </c>
      <c r="S18" s="20">
        <f>IF(TotalScores!S18="","",(TotalScores!S18/TotalScores!$AQ18)*100)</f>
        <v>69.33830382106244</v>
      </c>
      <c r="T18" s="18">
        <f>IF(TotalScores!T18="","",(TotalScores!T18/TotalScores!$AQ18)*100)</f>
      </c>
      <c r="U18" s="20">
        <f>IF(TotalScores!U18="","",(TotalScores!U18/TotalScores!$AQ18)*100)</f>
      </c>
      <c r="V18" s="18">
        <f>IF(TotalScores!V18="","",(TotalScores!V18/TotalScores!$AQ18)*100)</f>
        <v>115.56383970177073</v>
      </c>
      <c r="W18" s="20">
        <f>IF(TotalScores!W18="","",(TotalScores!W18/TotalScores!$AQ18)*100)</f>
      </c>
      <c r="X18" s="18">
        <f>IF(TotalScores!X18="","",(TotalScores!X18/TotalScores!$AQ18)*100)</f>
      </c>
      <c r="Y18" s="20">
        <f>IF(TotalScores!Y18="","",(TotalScores!Y18/TotalScores!$AQ18)*100)</f>
      </c>
      <c r="Z18" s="18">
        <f>IF(TotalScores!Z18="","",(TotalScores!Z18/TotalScores!$AQ18)*100)</f>
        <v>107.36253494874184</v>
      </c>
      <c r="AA18" s="20">
        <f>IF(TotalScores!AA18="","",(TotalScores!AA18/TotalScores!$AQ18)*100)</f>
        <v>102.143522833178</v>
      </c>
      <c r="AB18" s="18">
        <f>IF(TotalScores!AB18="","",(TotalScores!AB18/TotalScores!$AQ18)*100)</f>
      </c>
      <c r="AC18" s="20">
        <f>IF(TotalScores!AC18="","",(TotalScores!AC18/TotalScores!$AQ18)*100)</f>
      </c>
      <c r="AD18" s="18">
        <f>IF(TotalScores!AD18="","",(TotalScores!AD18/TotalScores!$AQ18)*100)</f>
        <v>95.43336439888164</v>
      </c>
      <c r="AE18" s="20">
        <f>IF(TotalScores!AE18="","",(TotalScores!AE18/TotalScores!$AQ18)*100)</f>
        <v>106.61696178937558</v>
      </c>
      <c r="AF18" s="18">
        <f>IF(TotalScores!AF18="","",(TotalScores!AF18/TotalScores!$AQ18)*100)</f>
      </c>
      <c r="AG18" s="20">
        <f>IF(TotalScores!AG18="","",(TotalScores!AG18/TotalScores!$AQ18)*100)</f>
      </c>
      <c r="AH18" s="18">
        <f>IF(TotalScores!AH18="","",(TotalScores!AH18/TotalScores!$AQ18)*100)</f>
        <v>105.12581547064306</v>
      </c>
      <c r="AI18" s="20">
        <f>IF(TotalScores!AI18="","",(TotalScores!AI18/TotalScores!$AQ18)*100)</f>
        <v>108.85368126747437</v>
      </c>
      <c r="AJ18" s="18">
        <f>IF(TotalScores!AJ18="","",(TotalScores!AJ18/TotalScores!$AQ18)*100)</f>
      </c>
      <c r="AK18" s="20">
        <f>IF(TotalScores!AK18="","",(TotalScores!AK18/TotalScores!$AQ18)*100)</f>
      </c>
      <c r="AL18" s="18">
        <f>IF(TotalScores!AL18="","",(TotalScores!AL18/TotalScores!$AQ18)*100)</f>
        <v>77.53960857409133</v>
      </c>
    </row>
    <row r="19" spans="1:38" ht="12.75">
      <c r="A19" s="155" t="s">
        <v>85</v>
      </c>
      <c r="B19" s="30" t="s">
        <v>3</v>
      </c>
      <c r="C19" s="20">
        <f>IF(TotalScores!C19="","",(TotalScores!C19/TotalScores!$AQ19)*100)</f>
      </c>
      <c r="D19" s="18">
        <f>IF(TotalScores!D19="","",(TotalScores!D19/TotalScores!$AQ19)*100)</f>
        <v>128.35077229696063</v>
      </c>
      <c r="E19" s="20">
        <f>IF(TotalScores!E19="","",(TotalScores!E19/TotalScores!$AQ19)*100)</f>
      </c>
      <c r="F19" s="18">
        <f>IF(TotalScores!F19="","",(TotalScores!F19/TotalScores!$AQ19)*100)</f>
        <v>83.70702541106128</v>
      </c>
      <c r="G19" s="20">
        <f>IF(TotalScores!G19="","",(TotalScores!G19/TotalScores!$AQ19)*100)</f>
        <v>105.23168908819133</v>
      </c>
      <c r="H19" s="18">
        <f>IF(TotalScores!H19="","",(TotalScores!H19/TotalScores!$AQ19)*100)</f>
      </c>
      <c r="I19" s="20">
        <f>IF(TotalScores!I19="","",(TotalScores!I19/TotalScores!$AQ19)*100)</f>
      </c>
      <c r="J19" s="18">
        <f>IF(TotalScores!J19="","",(TotalScores!J19/TotalScores!$AQ19)*100)</f>
        <v>96.4623816641754</v>
      </c>
      <c r="K19" s="20">
        <f>IF(TotalScores!K19="","",(TotalScores!K19/TotalScores!$AQ19)*100)</f>
      </c>
      <c r="L19" s="18">
        <f>IF(TotalScores!L19="","",(TotalScores!L19/TotalScores!$AQ19)*100)</f>
      </c>
      <c r="M19" s="20">
        <f>IF(TotalScores!M19="","",(TotalScores!M19/TotalScores!$AQ19)*100)</f>
      </c>
      <c r="N19" s="18">
        <f>IF(TotalScores!N19="","",(TotalScores!N19/TotalScores!$AQ19)*100)</f>
        <v>104.43447932237171</v>
      </c>
      <c r="O19" s="20">
        <f>IF(TotalScores!O19="","",(TotalScores!O19/TotalScores!$AQ19)*100)</f>
      </c>
      <c r="P19" s="18">
        <f>IF(TotalScores!P19="","",(TotalScores!P19/TotalScores!$AQ19)*100)</f>
        <v>86.09865470852019</v>
      </c>
      <c r="Q19" s="20">
        <f>IF(TotalScores!Q19="","",(TotalScores!Q19/TotalScores!$AQ19)*100)</f>
        <v>94.86796213253612</v>
      </c>
      <c r="R19" s="18">
        <f>IF(TotalScores!R19="","",(TotalScores!R19/TotalScores!$AQ19)*100)</f>
      </c>
      <c r="S19" s="20">
        <f>IF(TotalScores!S19="","",(TotalScores!S19/TotalScores!$AQ19)*100)</f>
        <v>86.89586447433982</v>
      </c>
      <c r="T19" s="18">
        <f>IF(TotalScores!T19="","",(TotalScores!T19/TotalScores!$AQ19)*100)</f>
      </c>
      <c r="U19" s="20">
        <f>IF(TotalScores!U19="","",(TotalScores!U19/TotalScores!$AQ19)*100)</f>
        <v>110.01494768310911</v>
      </c>
      <c r="V19" s="18">
        <f>IF(TotalScores!V19="","",(TotalScores!V19/TotalScores!$AQ19)*100)</f>
      </c>
      <c r="W19" s="20">
        <f>IF(TotalScores!W19="","",(TotalScores!W19/TotalScores!$AQ19)*100)</f>
        <v>96.4623816641754</v>
      </c>
      <c r="X19" s="18">
        <f>IF(TotalScores!X19="","",(TotalScores!X19/TotalScores!$AQ19)*100)</f>
      </c>
      <c r="Y19" s="20">
        <f>IF(TotalScores!Y19="","",(TotalScores!Y19/TotalScores!$AQ19)*100)</f>
        <v>109.21773791728948</v>
      </c>
      <c r="Z19" s="18">
        <f>IF(TotalScores!Z19="","",(TotalScores!Z19/TotalScores!$AQ19)*100)</f>
      </c>
      <c r="AA19" s="20">
        <f>IF(TotalScores!AA19="","",(TotalScores!AA19/TotalScores!$AQ19)*100)</f>
      </c>
      <c r="AB19" s="18">
        <f>IF(TotalScores!AB19="","",(TotalScores!AB19/TotalScores!$AQ19)*100)</f>
        <v>110.01494768310911</v>
      </c>
      <c r="AC19" s="20">
        <f>IF(TotalScores!AC19="","",(TotalScores!AC19/TotalScores!$AQ19)*100)</f>
      </c>
      <c r="AD19" s="18">
        <f>IF(TotalScores!AD19="","",(TotalScores!AD19/TotalScores!$AQ19)*100)</f>
      </c>
      <c r="AE19" s="20">
        <f>IF(TotalScores!AE19="","",(TotalScores!AE19/TotalScores!$AQ19)*100)</f>
        <v>93.27354260089686</v>
      </c>
      <c r="AF19" s="18">
        <f>IF(TotalScores!AF19="","",(TotalScores!AF19/TotalScores!$AQ19)*100)</f>
      </c>
      <c r="AG19" s="20">
        <f>IF(TotalScores!AG19="","",(TotalScores!AG19/TotalScores!$AQ19)*100)</f>
      </c>
      <c r="AH19" s="18">
        <f>IF(TotalScores!AH19="","",(TotalScores!AH19/TotalScores!$AQ19)*100)</f>
        <v>114.00099651220728</v>
      </c>
      <c r="AI19" s="20">
        <f>IF(TotalScores!AI19="","",(TotalScores!AI19/TotalScores!$AQ19)*100)</f>
      </c>
      <c r="AJ19" s="18">
        <f>IF(TotalScores!AJ19="","",(TotalScores!AJ19/TotalScores!$AQ19)*100)</f>
        <v>97.25959142999501</v>
      </c>
      <c r="AK19" s="20">
        <f>IF(TotalScores!AK19="","",(TotalScores!AK19/TotalScores!$AQ19)*100)</f>
        <v>83.70702541106128</v>
      </c>
      <c r="AL19" s="18">
        <f>IF(TotalScores!AL19="","",(TotalScores!AL19/TotalScores!$AQ19)*100)</f>
      </c>
    </row>
    <row r="20" spans="1:38" ht="12.75">
      <c r="A20" s="155" t="s">
        <v>86</v>
      </c>
      <c r="B20" s="30" t="s">
        <v>3</v>
      </c>
      <c r="C20" s="20">
        <f>IF(TotalScores!C20="","",(TotalScores!C20/TotalScores!$AQ20)*100)</f>
      </c>
      <c r="D20" s="18">
        <f>IF(TotalScores!D20="","",(TotalScores!D20/TotalScores!$AQ20)*100)</f>
        <v>143.5527502254283</v>
      </c>
      <c r="E20" s="20">
        <f>IF(TotalScores!E20="","",(TotalScores!E20/TotalScores!$AQ20)*100)</f>
        <v>98.10640216411181</v>
      </c>
      <c r="F20" s="18">
        <f>IF(TotalScores!F20="","",(TotalScores!F20/TotalScores!$AQ20)*100)</f>
      </c>
      <c r="G20" s="20">
        <f>IF(TotalScores!G20="","",(TotalScores!G20/TotalScores!$AQ20)*100)</f>
      </c>
      <c r="H20" s="18">
        <f>IF(TotalScores!H20="","",(TotalScores!H20/TotalScores!$AQ20)*100)</f>
        <v>84.40036068530208</v>
      </c>
      <c r="I20" s="20">
        <f>IF(TotalScores!I20="","",(TotalScores!I20/TotalScores!$AQ20)*100)</f>
      </c>
      <c r="J20" s="18">
        <f>IF(TotalScores!J20="","",(TotalScores!J20/TotalScores!$AQ20)*100)</f>
      </c>
      <c r="K20" s="20">
        <f>IF(TotalScores!K20="","",(TotalScores!K20/TotalScores!$AQ20)*100)</f>
      </c>
      <c r="L20" s="18">
        <f>IF(TotalScores!L20="","",(TotalScores!L20/TotalScores!$AQ20)*100)</f>
        <v>106.76284941388639</v>
      </c>
      <c r="M20" s="20">
        <f>IF(TotalScores!M20="","",(TotalScores!M20/TotalScores!$AQ20)*100)</f>
        <v>111.81244364292155</v>
      </c>
      <c r="N20" s="18">
        <f>IF(TotalScores!N20="","",(TotalScores!N20/TotalScores!$AQ20)*100)</f>
      </c>
      <c r="O20" s="20">
        <f>IF(TotalScores!O20="","",(TotalScores!O20/TotalScores!$AQ20)*100)</f>
        <v>93.05680793507665</v>
      </c>
      <c r="P20" s="18">
        <f>IF(TotalScores!P20="","",(TotalScores!P20/TotalScores!$AQ20)*100)</f>
      </c>
      <c r="Q20" s="20">
        <f>IF(TotalScores!Q20="","",(TotalScores!Q20/TotalScores!$AQ20)*100)</f>
        <v>113.25518485121731</v>
      </c>
      <c r="R20" s="18">
        <f>IF(TotalScores!R20="","",(TotalScores!R20/TotalScores!$AQ20)*100)</f>
      </c>
      <c r="S20" s="20">
        <f>IF(TotalScores!S20="","",(TotalScores!S20/TotalScores!$AQ20)*100)</f>
      </c>
      <c r="T20" s="18">
        <f>IF(TotalScores!T20="","",(TotalScores!T20/TotalScores!$AQ20)*100)</f>
        <v>95.94229035166816</v>
      </c>
      <c r="U20" s="20">
        <f>IF(TotalScores!U20="","",(TotalScores!U20/TotalScores!$AQ20)*100)</f>
        <v>127.68259693417494</v>
      </c>
      <c r="V20" s="18">
        <f>IF(TotalScores!V20="","",(TotalScores!V20/TotalScores!$AQ20)*100)</f>
      </c>
      <c r="W20" s="20">
        <f>IF(TotalScores!W20="","",(TotalScores!W20/TotalScores!$AQ20)*100)</f>
      </c>
      <c r="X20" s="18">
        <f>IF(TotalScores!X20="","",(TotalScores!X20/TotalScores!$AQ20)*100)</f>
        <v>106.0414788097385</v>
      </c>
      <c r="Y20" s="20">
        <f>IF(TotalScores!Y20="","",(TotalScores!Y20/TotalScores!$AQ20)*100)</f>
        <v>91.61406672678089</v>
      </c>
      <c r="Z20" s="18">
        <f>IF(TotalScores!Z20="","",(TotalScores!Z20/TotalScores!$AQ20)*100)</f>
      </c>
      <c r="AA20" s="20">
        <f>IF(TotalScores!AA20="","",(TotalScores!AA20/TotalScores!$AQ20)*100)</f>
      </c>
      <c r="AB20" s="18">
        <f>IF(TotalScores!AB20="","",(TotalScores!AB20/TotalScores!$AQ20)*100)</f>
      </c>
      <c r="AC20" s="20">
        <f>IF(TotalScores!AC20="","",(TotalScores!AC20/TotalScores!$AQ20)*100)</f>
      </c>
      <c r="AD20" s="18">
        <f>IF(TotalScores!AD20="","",(TotalScores!AD20/TotalScores!$AQ20)*100)</f>
        <v>91.61406672678089</v>
      </c>
      <c r="AE20" s="20">
        <f>IF(TotalScores!AE20="","",(TotalScores!AE20/TotalScores!$AQ20)*100)</f>
      </c>
      <c r="AF20" s="18">
        <f>IF(TotalScores!AF20="","",(TotalScores!AF20/TotalScores!$AQ20)*100)</f>
        <v>86.56447249774571</v>
      </c>
      <c r="AG20" s="20">
        <f>IF(TotalScores!AG20="","",(TotalScores!AG20/TotalScores!$AQ20)*100)</f>
        <v>96.66366095581606</v>
      </c>
      <c r="AH20" s="18">
        <f>IF(TotalScores!AH20="","",(TotalScores!AH20/TotalScores!$AQ20)*100)</f>
      </c>
      <c r="AI20" s="20">
        <f>IF(TotalScores!AI20="","",(TotalScores!AI20/TotalScores!$AQ20)*100)</f>
        <v>77.90802524797115</v>
      </c>
      <c r="AJ20" s="18">
        <f>IF(TotalScores!AJ20="","",(TotalScores!AJ20/TotalScores!$AQ20)*100)</f>
      </c>
      <c r="AK20" s="20">
        <f>IF(TotalScores!AK20="","",(TotalScores!AK20/TotalScores!$AQ20)*100)</f>
        <v>75.02254283137962</v>
      </c>
      <c r="AL20" s="18">
        <f>IF(TotalScores!AL20="","",(TotalScores!AL20/TotalScores!$AQ20)*100)</f>
      </c>
    </row>
    <row r="21" spans="2:4" s="29" customFormat="1" ht="12.75">
      <c r="B21" s="10"/>
      <c r="C21" s="31"/>
      <c r="D21" s="31"/>
    </row>
    <row r="22" spans="1:38" ht="12.75">
      <c r="A22" s="19" t="s">
        <v>24</v>
      </c>
      <c r="B22" s="28"/>
      <c r="C22" s="20">
        <f aca="true" t="shared" si="0" ref="C22:AL22">IF(COUNTIF(C3:C20,"&gt;0")=0,"",COUNTIF(C3:C20,"&gt;0"))</f>
        <v>7</v>
      </c>
      <c r="D22" s="18">
        <f t="shared" si="0"/>
        <v>7</v>
      </c>
      <c r="E22" s="20">
        <f t="shared" si="0"/>
        <v>7</v>
      </c>
      <c r="F22" s="18">
        <f t="shared" si="0"/>
        <v>7</v>
      </c>
      <c r="G22" s="20">
        <f t="shared" si="0"/>
        <v>7</v>
      </c>
      <c r="H22" s="18">
        <f t="shared" si="0"/>
        <v>7</v>
      </c>
      <c r="I22" s="20">
        <f t="shared" si="0"/>
        <v>7</v>
      </c>
      <c r="J22" s="18">
        <f t="shared" si="0"/>
        <v>7</v>
      </c>
      <c r="K22" s="20">
        <f t="shared" si="0"/>
        <v>7</v>
      </c>
      <c r="L22" s="18">
        <f t="shared" si="0"/>
        <v>7</v>
      </c>
      <c r="M22" s="20">
        <f t="shared" si="0"/>
        <v>7</v>
      </c>
      <c r="N22" s="18">
        <f t="shared" si="0"/>
        <v>7</v>
      </c>
      <c r="O22" s="20">
        <f t="shared" si="0"/>
        <v>7</v>
      </c>
      <c r="P22" s="18">
        <f t="shared" si="0"/>
        <v>7</v>
      </c>
      <c r="Q22" s="20">
        <f t="shared" si="0"/>
        <v>7</v>
      </c>
      <c r="R22" s="18">
        <f t="shared" si="0"/>
        <v>7</v>
      </c>
      <c r="S22" s="20">
        <f t="shared" si="0"/>
        <v>8</v>
      </c>
      <c r="T22" s="18">
        <f t="shared" si="0"/>
        <v>8</v>
      </c>
      <c r="U22" s="20">
        <f t="shared" si="0"/>
        <v>7</v>
      </c>
      <c r="V22" s="18">
        <f t="shared" si="0"/>
        <v>7</v>
      </c>
      <c r="W22" s="20">
        <f t="shared" si="0"/>
        <v>7</v>
      </c>
      <c r="X22" s="18">
        <f t="shared" si="0"/>
        <v>7</v>
      </c>
      <c r="Y22" s="20">
        <f t="shared" si="0"/>
        <v>7</v>
      </c>
      <c r="Z22" s="18">
        <f t="shared" si="0"/>
        <v>7</v>
      </c>
      <c r="AA22" s="20">
        <f t="shared" si="0"/>
        <v>7</v>
      </c>
      <c r="AB22" s="18">
        <f t="shared" si="0"/>
        <v>7</v>
      </c>
      <c r="AC22" s="20">
        <f t="shared" si="0"/>
        <v>7</v>
      </c>
      <c r="AD22" s="18">
        <f t="shared" si="0"/>
        <v>7</v>
      </c>
      <c r="AE22" s="20">
        <f t="shared" si="0"/>
        <v>7</v>
      </c>
      <c r="AF22" s="18">
        <f t="shared" si="0"/>
        <v>7</v>
      </c>
      <c r="AG22" s="20">
        <f t="shared" si="0"/>
        <v>7</v>
      </c>
      <c r="AH22" s="18">
        <f t="shared" si="0"/>
        <v>7</v>
      </c>
      <c r="AI22" s="20">
        <f t="shared" si="0"/>
        <v>7</v>
      </c>
      <c r="AJ22" s="18">
        <f t="shared" si="0"/>
        <v>7</v>
      </c>
      <c r="AK22" s="20">
        <f t="shared" si="0"/>
        <v>8</v>
      </c>
      <c r="AL22" s="18">
        <f t="shared" si="0"/>
        <v>8</v>
      </c>
    </row>
    <row r="23" spans="1:38" ht="12.75">
      <c r="A23" s="26"/>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1:38" ht="12.75">
      <c r="A24" s="27" t="s">
        <v>25</v>
      </c>
      <c r="B24" s="14"/>
      <c r="C24" s="23">
        <f aca="true" t="shared" si="1" ref="C24:AL24">IF(C22="","",SUM(C3:C20)/C22)</f>
        <v>112.29610526622206</v>
      </c>
      <c r="D24" s="24">
        <f t="shared" si="1"/>
        <v>125.59767998246409</v>
      </c>
      <c r="E24" s="23">
        <f t="shared" si="1"/>
        <v>98.74414474695686</v>
      </c>
      <c r="F24" s="24">
        <f t="shared" si="1"/>
        <v>98.62682354599357</v>
      </c>
      <c r="G24" s="23">
        <f t="shared" si="1"/>
        <v>104.61329155182852</v>
      </c>
      <c r="H24" s="24">
        <f t="shared" si="1"/>
        <v>89.16938480556504</v>
      </c>
      <c r="I24" s="23">
        <f t="shared" si="1"/>
        <v>95.38674920379222</v>
      </c>
      <c r="J24" s="24">
        <f t="shared" si="1"/>
        <v>90.07962372561</v>
      </c>
      <c r="K24" s="23">
        <f t="shared" si="1"/>
        <v>101.38298035963699</v>
      </c>
      <c r="L24" s="24">
        <f t="shared" si="1"/>
        <v>94.98345349916089</v>
      </c>
      <c r="M24" s="23">
        <f t="shared" si="1"/>
        <v>106.39630887841852</v>
      </c>
      <c r="N24" s="24">
        <f t="shared" si="1"/>
        <v>98.88843814713209</v>
      </c>
      <c r="O24" s="23">
        <f t="shared" si="1"/>
        <v>88.85987787905923</v>
      </c>
      <c r="P24" s="24">
        <f t="shared" si="1"/>
        <v>85.41965036011712</v>
      </c>
      <c r="Q24" s="23">
        <f t="shared" si="1"/>
        <v>101.18161588712938</v>
      </c>
      <c r="R24" s="24">
        <f t="shared" si="1"/>
        <v>96.67658190459618</v>
      </c>
      <c r="S24" s="23">
        <f t="shared" si="1"/>
        <v>83.04038864636814</v>
      </c>
      <c r="T24" s="24">
        <f t="shared" si="1"/>
        <v>78.95598100030715</v>
      </c>
      <c r="U24" s="23">
        <f t="shared" si="1"/>
        <v>115.60510533375903</v>
      </c>
      <c r="V24" s="24">
        <f t="shared" si="1"/>
        <v>117.73536442235492</v>
      </c>
      <c r="W24" s="23">
        <f t="shared" si="1"/>
        <v>95.3644932643799</v>
      </c>
      <c r="X24" s="24">
        <f t="shared" si="1"/>
        <v>109.32687662507088</v>
      </c>
      <c r="Y24" s="23">
        <f t="shared" si="1"/>
        <v>103.86843910334281</v>
      </c>
      <c r="Z24" s="24">
        <f t="shared" si="1"/>
        <v>116.2685613596997</v>
      </c>
      <c r="AA24" s="23">
        <f t="shared" si="1"/>
        <v>101.09994119744157</v>
      </c>
      <c r="AB24" s="24">
        <f t="shared" si="1"/>
        <v>96.24380177601098</v>
      </c>
      <c r="AC24" s="23">
        <f t="shared" si="1"/>
        <v>94.91599525643291</v>
      </c>
      <c r="AD24" s="24">
        <f t="shared" si="1"/>
        <v>105.04172502085983</v>
      </c>
      <c r="AE24" s="23">
        <f t="shared" si="1"/>
        <v>101.36384232220401</v>
      </c>
      <c r="AF24" s="24">
        <f t="shared" si="1"/>
        <v>103.7347020109792</v>
      </c>
      <c r="AG24" s="23">
        <f t="shared" si="1"/>
        <v>107.62701783997747</v>
      </c>
      <c r="AH24" s="24">
        <f t="shared" si="1"/>
        <v>114.68602495650899</v>
      </c>
      <c r="AI24" s="23">
        <f t="shared" si="1"/>
        <v>94.64551256031503</v>
      </c>
      <c r="AJ24" s="24">
        <f t="shared" si="1"/>
        <v>115.50098643251837</v>
      </c>
      <c r="AK24" s="23">
        <f t="shared" si="1"/>
        <v>83.42018264235091</v>
      </c>
      <c r="AL24" s="25">
        <f t="shared" si="1"/>
        <v>83.41873588862777</v>
      </c>
    </row>
    <row r="25" spans="1:38" ht="12.75">
      <c r="A25" s="27" t="s">
        <v>48</v>
      </c>
      <c r="B25" s="14"/>
      <c r="C25" s="41">
        <f>IF(C24="","",(C24+D24)/2)</f>
        <v>118.94689262434306</v>
      </c>
      <c r="D25" s="61"/>
      <c r="E25" s="41">
        <f>IF(E24="","",(E24+F24)/2)</f>
        <v>98.68548414647522</v>
      </c>
      <c r="F25" s="61"/>
      <c r="G25" s="41">
        <f>IF(G24="","",(G24+H24)/2)</f>
        <v>96.89133817869678</v>
      </c>
      <c r="H25" s="61"/>
      <c r="I25" s="41">
        <f>IF(I24="","",(I24+J24)/2)</f>
        <v>92.7331864647011</v>
      </c>
      <c r="J25" s="61"/>
      <c r="K25" s="41">
        <f>IF(K24="","",(K24+L24)/2)</f>
        <v>98.18321692939894</v>
      </c>
      <c r="L25" s="61"/>
      <c r="M25" s="41">
        <f>IF(M24="","",(M24+N24)/2)</f>
        <v>102.64237351277531</v>
      </c>
      <c r="N25" s="61"/>
      <c r="O25" s="41">
        <f>IF(O24="","",(O24+P24)/2)</f>
        <v>87.13976411958816</v>
      </c>
      <c r="P25" s="61"/>
      <c r="Q25" s="41">
        <f>IF(Q24="","",(Q24+R24)/2)</f>
        <v>98.92909889586278</v>
      </c>
      <c r="R25" s="61"/>
      <c r="S25" s="41">
        <f>IF(S24="","",(S24+T24)/2)</f>
        <v>80.99818482333765</v>
      </c>
      <c r="T25" s="61"/>
      <c r="U25" s="41">
        <f>IF(U24="","",(U24+V24)/2)</f>
        <v>116.67023487805697</v>
      </c>
      <c r="V25" s="61"/>
      <c r="W25" s="41">
        <f>IF(W24="","",(W24+X24)/2)</f>
        <v>102.34568494472539</v>
      </c>
      <c r="X25" s="61"/>
      <c r="Y25" s="41">
        <f>IF(Y24="","",(Y24+Z24)/2)</f>
        <v>110.06850023152126</v>
      </c>
      <c r="Z25" s="61"/>
      <c r="AA25" s="41">
        <f>IF(AA24="","",(AA24+AB24)/2)</f>
        <v>98.67187148672627</v>
      </c>
      <c r="AB25" s="61"/>
      <c r="AC25" s="41">
        <f>IF(AC24="","",(AC24+AD24)/2)</f>
        <v>99.97886013864637</v>
      </c>
      <c r="AD25" s="61"/>
      <c r="AE25" s="41">
        <f>IF(AE24="","",(AE24+AF24)/2)</f>
        <v>102.5492721665916</v>
      </c>
      <c r="AF25" s="61"/>
      <c r="AG25" s="41">
        <f>IF(AG24="","",(AG24+AH24)/2)</f>
        <v>111.15652139824323</v>
      </c>
      <c r="AH25" s="61"/>
      <c r="AI25" s="41">
        <f>IF(AI24="","",(AI24+AJ24)/2)</f>
        <v>105.07324949641671</v>
      </c>
      <c r="AJ25" s="61"/>
      <c r="AK25" s="41">
        <f>IF(AK24="","",(AK24+AL24)/2)</f>
        <v>83.41945926548934</v>
      </c>
      <c r="AL25" s="61"/>
    </row>
    <row r="27" ht="12.75">
      <c r="C27" s="9" t="s">
        <v>50</v>
      </c>
    </row>
    <row r="28" ht="12.75">
      <c r="C28" s="9" t="s">
        <v>61</v>
      </c>
    </row>
    <row r="29" ht="12.75">
      <c r="C29" s="9" t="s">
        <v>57</v>
      </c>
    </row>
    <row r="30" ht="12.75">
      <c r="C30" s="9" t="s">
        <v>51</v>
      </c>
    </row>
    <row r="31" ht="12.75">
      <c r="C31" s="9" t="s">
        <v>52</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2" r:id="rId1"/>
  <headerFooter alignWithMargins="0">
    <oddHeader>&amp;LMacclesfield Quiz League&amp;C2022-3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R44"/>
  <sheetViews>
    <sheetView workbookViewId="0" topLeftCell="A1">
      <selection activeCell="D29" sqref="D29"/>
    </sheetView>
  </sheetViews>
  <sheetFormatPr defaultColWidth="9.140625" defaultRowHeight="12.75"/>
  <cols>
    <col min="1" max="1" width="4.7109375" style="16" customWidth="1"/>
    <col min="2" max="2" width="6.140625" style="16" bestFit="1" customWidth="1"/>
    <col min="3" max="3" width="7.00390625" style="62" customWidth="1"/>
    <col min="4" max="4" width="24.28125" style="16" bestFit="1" customWidth="1"/>
    <col min="5" max="5" width="3.7109375" style="69" customWidth="1"/>
    <col min="6" max="6" width="17.8515625" style="83" customWidth="1"/>
    <col min="7" max="7" width="8.8515625" style="16" customWidth="1"/>
    <col min="8" max="8" width="3.7109375" style="16" customWidth="1"/>
    <col min="9" max="9" width="10.421875" style="94" customWidth="1"/>
    <col min="10" max="10" width="9.140625" style="16" customWidth="1"/>
    <col min="11" max="11" width="3.7109375" style="69" customWidth="1"/>
    <col min="12" max="14" width="7.28125" style="16" customWidth="1"/>
    <col min="15" max="15" width="3.7109375" style="16" customWidth="1"/>
    <col min="16" max="16" width="7.421875" style="16" customWidth="1"/>
    <col min="17" max="17" width="4.7109375" style="16" customWidth="1"/>
    <col min="18" max="18" width="7.140625" style="16" bestFit="1" customWidth="1"/>
    <col min="19" max="30" width="4.7109375" style="16" customWidth="1"/>
    <col min="31" max="31" width="9.140625" style="16" customWidth="1"/>
    <col min="32" max="32" width="9.140625" style="83" customWidth="1"/>
    <col min="33" max="16384" width="9.140625" style="16" customWidth="1"/>
  </cols>
  <sheetData>
    <row r="2" spans="7:18" ht="12.75">
      <c r="G2" s="52" t="s">
        <v>26</v>
      </c>
      <c r="H2" s="93"/>
      <c r="J2" s="54" t="s">
        <v>27</v>
      </c>
      <c r="K2" s="95"/>
      <c r="L2" s="47" t="s">
        <v>29</v>
      </c>
      <c r="M2" s="48"/>
      <c r="N2" s="49"/>
      <c r="O2" s="67"/>
      <c r="P2" s="50" t="s">
        <v>30</v>
      </c>
      <c r="R2" s="158" t="s">
        <v>90</v>
      </c>
    </row>
    <row r="3" spans="2:18" ht="12.75">
      <c r="B3" s="37" t="s">
        <v>23</v>
      </c>
      <c r="C3" s="96"/>
      <c r="D3" s="37" t="s">
        <v>38</v>
      </c>
      <c r="E3" s="78"/>
      <c r="F3" s="52" t="s">
        <v>58</v>
      </c>
      <c r="G3" s="77"/>
      <c r="H3" s="97"/>
      <c r="I3" s="66" t="s">
        <v>31</v>
      </c>
      <c r="J3" s="77"/>
      <c r="K3" s="78"/>
      <c r="L3" s="54" t="s">
        <v>2</v>
      </c>
      <c r="M3" s="54" t="s">
        <v>3</v>
      </c>
      <c r="N3" s="54" t="s">
        <v>7</v>
      </c>
      <c r="O3" s="97"/>
      <c r="P3" s="98"/>
      <c r="R3" s="159"/>
    </row>
    <row r="4" spans="1:18" ht="12.75">
      <c r="A4" s="82">
        <f>IF(D4="","",ROW()-3)</f>
        <v>1</v>
      </c>
      <c r="B4" s="77">
        <v>16</v>
      </c>
      <c r="C4" s="90" t="s">
        <v>49</v>
      </c>
      <c r="D4" s="91" t="str">
        <f>IF(SpecMarks!F19="","",SpecMarks!D19)</f>
        <v>Park Taverners</v>
      </c>
      <c r="F4" s="91">
        <f>SpecMarks!F19</f>
        <v>117.9432928611067</v>
      </c>
      <c r="G4" s="79">
        <f>SpecMarks!G19</f>
        <v>10</v>
      </c>
      <c r="H4" s="80"/>
      <c r="I4" s="79">
        <f>SpecMarks!I19</f>
        <v>1.0365914742995364</v>
      </c>
      <c r="J4" s="79">
        <f>SpecMarks!J19</f>
        <v>8.78162083574701</v>
      </c>
      <c r="K4" s="81"/>
      <c r="L4" s="79">
        <f>IF(SpecMarks!L19="","",SpecMarks!L19)</f>
        <v>7.83</v>
      </c>
      <c r="M4" s="79">
        <f>IF(SpecMarks!M19="","",SpecMarks!M19)</f>
        <v>6.62</v>
      </c>
      <c r="N4" s="79">
        <f>IF(SpecMarks!N19="","",SpecMarks!N19)</f>
        <v>7.22</v>
      </c>
      <c r="O4" s="92"/>
      <c r="P4" s="79">
        <f>SpecMarks!P19</f>
        <v>26.00162083574701</v>
      </c>
      <c r="R4" s="160">
        <v>19.42</v>
      </c>
    </row>
    <row r="5" spans="1:18" ht="12.75">
      <c r="A5" s="82">
        <f>IF(D5="","",ROW()-3)</f>
        <v>2</v>
      </c>
      <c r="B5" s="77">
        <v>10</v>
      </c>
      <c r="C5" s="90" t="s">
        <v>41</v>
      </c>
      <c r="D5" s="91" t="str">
        <f>IF(GKMarks!F13="","",GKMarks!D13)</f>
        <v>Park Timers</v>
      </c>
      <c r="F5" s="91">
        <f>GKMarks!F13</f>
        <v>118.3715389486478</v>
      </c>
      <c r="G5" s="79">
        <f>GKMarks!G13</f>
        <v>9.268891875791464</v>
      </c>
      <c r="H5" s="80"/>
      <c r="I5" s="79">
        <f>GKMarks!I13</f>
        <v>1.005451828162494</v>
      </c>
      <c r="J5" s="79">
        <f>GKMarks!J13</f>
        <v>9.807544555232612</v>
      </c>
      <c r="K5" s="81"/>
      <c r="L5" s="79">
        <f>IF(GKMarks!L13="","",GKMarks!L13)</f>
        <v>6.83</v>
      </c>
      <c r="M5" s="79">
        <f>IF(GKMarks!M13="","",GKMarks!M13)</f>
        <v>6.87</v>
      </c>
      <c r="N5" s="79">
        <f>IF(GKMarks!N13="","",GKMarks!N13)</f>
        <v>6.85</v>
      </c>
      <c r="O5" s="81"/>
      <c r="P5" s="79">
        <f>GKMarks!P13</f>
        <v>25.92643643102408</v>
      </c>
      <c r="R5" s="160">
        <v>22.99</v>
      </c>
    </row>
    <row r="6" spans="1:18" ht="12.75">
      <c r="A6" s="82">
        <f>IF(D6="","",ROW()-3)</f>
        <v>3</v>
      </c>
      <c r="B6" s="77">
        <v>1</v>
      </c>
      <c r="C6" s="90" t="s">
        <v>41</v>
      </c>
      <c r="D6" s="91" t="str">
        <f>IF(GKMarks!F4="","",GKMarks!D4)</f>
        <v>Nags Head 'B'</v>
      </c>
      <c r="F6" s="91">
        <f>GKMarks!F4</f>
        <v>121.37720947025926</v>
      </c>
      <c r="G6" s="79">
        <f>GKMarks!G4</f>
        <v>10</v>
      </c>
      <c r="H6" s="80"/>
      <c r="I6" s="79">
        <f>GKMarks!I4</f>
        <v>1.0559822514639485</v>
      </c>
      <c r="J6" s="79">
        <f>GKMarks!J4</f>
        <v>8.023765829837659</v>
      </c>
      <c r="K6" s="81"/>
      <c r="L6" s="79">
        <f>IF(GKMarks!L4="","",GKMarks!L4)</f>
        <v>8.33</v>
      </c>
      <c r="M6" s="79">
        <f>IF(GKMarks!M4="","",GKMarks!M4)</f>
        <v>7.37</v>
      </c>
      <c r="N6" s="79">
        <f>IF(GKMarks!N4="","",GKMarks!N4)</f>
        <v>7.85</v>
      </c>
      <c r="O6" s="92"/>
      <c r="P6" s="79">
        <f>GKMarks!P4</f>
        <v>25.87376582983766</v>
      </c>
      <c r="R6" s="90">
        <v>21.64</v>
      </c>
    </row>
    <row r="7" spans="1:18" ht="12.75">
      <c r="A7" s="82">
        <f>IF(D7="","",ROW()-3)</f>
        <v>4</v>
      </c>
      <c r="B7" s="77">
        <v>10</v>
      </c>
      <c r="C7" s="90" t="s">
        <v>49</v>
      </c>
      <c r="D7" s="91" t="str">
        <f>IF(SpecMarks!F13="","",SpecMarks!D13)</f>
        <v>Park Timers</v>
      </c>
      <c r="F7" s="91">
        <f>SpecMarks!F13</f>
        <v>114.2816543954267</v>
      </c>
      <c r="G7" s="79">
        <f>SpecMarks!G13</f>
        <v>9.190500878394966</v>
      </c>
      <c r="H7" s="80"/>
      <c r="I7" s="79">
        <f>SpecMarks!I13</f>
        <v>1.0376808069587589</v>
      </c>
      <c r="J7" s="79">
        <f>SpecMarks!J13</f>
        <v>8.745349539212947</v>
      </c>
      <c r="K7" s="81"/>
      <c r="L7" s="79">
        <f>IF(SpecMarks!L13="","",SpecMarks!L13)</f>
        <v>7.67</v>
      </c>
      <c r="M7" s="79">
        <f>IF(SpecMarks!M13="","",SpecMarks!M13)</f>
        <v>6.87</v>
      </c>
      <c r="N7" s="79">
        <f>IF(SpecMarks!N13="","",SpecMarks!N13)</f>
        <v>7.27</v>
      </c>
      <c r="O7" s="81"/>
      <c r="P7" s="79">
        <f>SpecMarks!P13</f>
        <v>25.205850417607913</v>
      </c>
      <c r="R7" s="160" t="s">
        <v>89</v>
      </c>
    </row>
    <row r="8" spans="1:18" ht="12.75">
      <c r="A8" s="82">
        <f>IF(D8="","",ROW()-3)</f>
        <v>5</v>
      </c>
      <c r="B8" s="77">
        <v>15</v>
      </c>
      <c r="C8" s="90" t="s">
        <v>49</v>
      </c>
      <c r="D8" s="91" t="str">
        <f>IF(SpecMarks!F18="","",SpecMarks!D18)</f>
        <v>Waters Green Weavers</v>
      </c>
      <c r="F8" s="91">
        <f>SpecMarks!F18</f>
        <v>109.25392284603237</v>
      </c>
      <c r="G8" s="79">
        <f>SpecMarks!G18</f>
        <v>8.078991833728864</v>
      </c>
      <c r="H8" s="80"/>
      <c r="I8" s="79">
        <f>SpecMarks!I18</f>
        <v>1.0244758790520236</v>
      </c>
      <c r="J8" s="79">
        <f>SpecMarks!J18</f>
        <v>9.185031441486911</v>
      </c>
      <c r="K8" s="81"/>
      <c r="L8" s="79">
        <f>IF(SpecMarks!L18="","",SpecMarks!L18)</f>
        <v>8</v>
      </c>
      <c r="M8" s="79">
        <f>IF(SpecMarks!M18="","",SpecMarks!M18)</f>
        <v>6.5</v>
      </c>
      <c r="N8" s="79">
        <f>IF(SpecMarks!N18="","",SpecMarks!N18)</f>
        <v>7.25</v>
      </c>
      <c r="O8" s="92"/>
      <c r="P8" s="79">
        <f>SpecMarks!P18</f>
        <v>24.514023275215777</v>
      </c>
      <c r="R8" s="160">
        <v>21.69</v>
      </c>
    </row>
    <row r="9" spans="1:18" ht="12.75">
      <c r="A9" s="82">
        <f>IF(D9="","",ROW()-3)</f>
        <v>6</v>
      </c>
      <c r="B9" s="77">
        <v>11</v>
      </c>
      <c r="C9" s="90" t="s">
        <v>49</v>
      </c>
      <c r="D9" s="91" t="str">
        <f>IF(SpecMarks!F14="","",SpecMarks!D14)</f>
        <v>Harrington Academicals</v>
      </c>
      <c r="F9" s="91">
        <f>SpecMarks!F14</f>
        <v>107.40462988597605</v>
      </c>
      <c r="G9" s="79">
        <f>SpecMarks!G14</f>
        <v>7.670158181584576</v>
      </c>
      <c r="H9" s="80"/>
      <c r="I9" s="79">
        <f>SpecMarks!I14</f>
        <v>1.0481005340426448</v>
      </c>
      <c r="J9" s="79">
        <f>SpecMarks!J14</f>
        <v>8.398405924088642</v>
      </c>
      <c r="K9" s="81"/>
      <c r="L9" s="79">
        <f>IF(SpecMarks!L14="","",SpecMarks!L14)</f>
        <v>7.67</v>
      </c>
      <c r="M9" s="79">
        <f>IF(SpecMarks!M14="","",SpecMarks!M14)</f>
        <v>6.87</v>
      </c>
      <c r="N9" s="79">
        <f>IF(SpecMarks!N14="","",SpecMarks!N14)</f>
        <v>7.27</v>
      </c>
      <c r="O9" s="81"/>
      <c r="P9" s="79">
        <f>SpecMarks!P14</f>
        <v>23.338564105673218</v>
      </c>
      <c r="R9" s="160">
        <v>20.88</v>
      </c>
    </row>
    <row r="10" spans="1:18" ht="12.75">
      <c r="A10" s="82">
        <f>IF(D10="","",ROW()-3)</f>
        <v>7</v>
      </c>
      <c r="B10" s="77">
        <v>12</v>
      </c>
      <c r="C10" s="90" t="s">
        <v>49</v>
      </c>
      <c r="D10" s="91" t="str">
        <f>IF(SpecMarks!F15="","",SpecMarks!D15)</f>
        <v>Pack Horse Bowling Club</v>
      </c>
      <c r="F10" s="91">
        <f>SpecMarks!F15</f>
        <v>100.80198576257186</v>
      </c>
      <c r="G10" s="79">
        <f>SpecMarks!G15</f>
        <v>6.210474308295969</v>
      </c>
      <c r="H10" s="80"/>
      <c r="I10" s="79">
        <f>SpecMarks!I15</f>
        <v>1.026462537653593</v>
      </c>
      <c r="J10" s="79">
        <f>SpecMarks!J15</f>
        <v>9.118882058523495</v>
      </c>
      <c r="K10" s="81"/>
      <c r="L10" s="79">
        <f>IF(SpecMarks!L15="","",SpecMarks!L15)</f>
        <v>7</v>
      </c>
      <c r="M10" s="79">
        <f>IF(SpecMarks!M15="","",SpecMarks!M15)</f>
        <v>6.5</v>
      </c>
      <c r="N10" s="79">
        <f>IF(SpecMarks!N15="","",SpecMarks!N15)</f>
        <v>6.75</v>
      </c>
      <c r="O10" s="92"/>
      <c r="P10" s="79">
        <f>SpecMarks!P15</f>
        <v>22.079356366819464</v>
      </c>
      <c r="R10" s="160">
        <v>15.35</v>
      </c>
    </row>
    <row r="11" spans="1:18" ht="12.75">
      <c r="A11" s="82">
        <f>IF(D11="","",ROW()-3)</f>
        <v>8</v>
      </c>
      <c r="B11" s="77">
        <v>2</v>
      </c>
      <c r="C11" s="90" t="s">
        <v>49</v>
      </c>
      <c r="D11" s="91" t="str">
        <f>IF(SpecMarks!F5="","",SpecMarks!D5)</f>
        <v>Sutton Club</v>
      </c>
      <c r="F11" s="91">
        <f>SpecMarks!F5</f>
        <v>97.87872529372726</v>
      </c>
      <c r="G11" s="79">
        <f>SpecMarks!G5</f>
        <v>5.564212585864295</v>
      </c>
      <c r="H11" s="80"/>
      <c r="I11" s="79">
        <f>SpecMarks!I5</f>
        <v>1.0014324950502287</v>
      </c>
      <c r="J11" s="79">
        <f>SpecMarks!J5</f>
        <v>9.952302492438346</v>
      </c>
      <c r="K11" s="81"/>
      <c r="L11" s="79">
        <f>IF(SpecMarks!L5="","",SpecMarks!L5)</f>
        <v>6.67</v>
      </c>
      <c r="M11" s="79">
        <f>IF(SpecMarks!M5="","",SpecMarks!M5)</f>
        <v>6.25</v>
      </c>
      <c r="N11" s="79">
        <f>IF(SpecMarks!N5="","",SpecMarks!N5)</f>
        <v>6.46</v>
      </c>
      <c r="O11" s="81"/>
      <c r="P11" s="79">
        <f>SpecMarks!P5</f>
        <v>21.97651507830264</v>
      </c>
      <c r="R11" s="90">
        <v>23.38</v>
      </c>
    </row>
    <row r="12" spans="1:18" ht="12.75">
      <c r="A12" s="82">
        <f>IF(D12="","",ROW()-3)</f>
        <v>9</v>
      </c>
      <c r="B12" s="77">
        <v>14</v>
      </c>
      <c r="C12" s="90" t="s">
        <v>49</v>
      </c>
      <c r="D12" s="91" t="str">
        <f>IF(SpecMarks!F17="","",SpecMarks!D17)</f>
        <v>Sutton Mutton</v>
      </c>
      <c r="F12" s="91">
        <f>SpecMarks!F17</f>
        <v>103.49994138918301</v>
      </c>
      <c r="G12" s="79">
        <f>SpecMarks!G17</f>
        <v>6.806926615191181</v>
      </c>
      <c r="H12" s="80"/>
      <c r="I12" s="79">
        <f>SpecMarks!I17</f>
        <v>1.057897979696606</v>
      </c>
      <c r="J12" s="79">
        <f>SpecMarks!J17</f>
        <v>8.072182292048801</v>
      </c>
      <c r="K12" s="81"/>
      <c r="L12" s="79">
        <f>IF(SpecMarks!L17="","",SpecMarks!L17)</f>
        <v>6.17</v>
      </c>
      <c r="M12" s="79">
        <f>IF(SpecMarks!M17="","",SpecMarks!M17)</f>
        <v>6.25</v>
      </c>
      <c r="N12" s="79">
        <f>IF(SpecMarks!N17="","",SpecMarks!N17)</f>
        <v>6.21</v>
      </c>
      <c r="O12" s="92"/>
      <c r="P12" s="79">
        <f>SpecMarks!P17</f>
        <v>21.089108907239982</v>
      </c>
      <c r="R12" s="160" t="s">
        <v>89</v>
      </c>
    </row>
    <row r="13" spans="1:18" ht="12.75">
      <c r="A13" s="82">
        <f>IF(D13="","",ROW()-3)</f>
        <v>10</v>
      </c>
      <c r="B13" s="77">
        <v>8</v>
      </c>
      <c r="C13" s="90" t="s">
        <v>49</v>
      </c>
      <c r="D13" s="91" t="str">
        <f>IF(SpecMarks!F11="","",SpecMarks!D11)</f>
        <v>Poachers</v>
      </c>
      <c r="F13" s="91">
        <f>SpecMarks!F11</f>
        <v>101.32191353627867</v>
      </c>
      <c r="G13" s="79">
        <f>SpecMarks!G11</f>
        <v>6.3254176813401894</v>
      </c>
      <c r="H13" s="80"/>
      <c r="I13" s="79">
        <f>SpecMarks!I11</f>
        <v>1.061389214406065</v>
      </c>
      <c r="J13" s="79">
        <f>SpecMarks!J11</f>
        <v>7.955935332642311</v>
      </c>
      <c r="K13" s="81"/>
      <c r="L13" s="79">
        <f>IF(SpecMarks!L11="","",SpecMarks!L11)</f>
        <v>7.33</v>
      </c>
      <c r="M13" s="79">
        <f>IF(SpecMarks!M11="","",SpecMarks!M11)</f>
        <v>6.25</v>
      </c>
      <c r="N13" s="79">
        <f>IF(SpecMarks!N11="","",SpecMarks!N11)</f>
        <v>6.79</v>
      </c>
      <c r="O13" s="81"/>
      <c r="P13" s="79">
        <f>SpecMarks!P11</f>
        <v>21.0713530139825</v>
      </c>
      <c r="R13" s="160">
        <v>19.68</v>
      </c>
    </row>
    <row r="14" spans="1:18" ht="12.75">
      <c r="A14" s="82">
        <f>IF(D14="","",ROW()-3)</f>
        <v>11</v>
      </c>
      <c r="B14" s="77">
        <v>6</v>
      </c>
      <c r="C14" s="90" t="s">
        <v>41</v>
      </c>
      <c r="D14" s="91" t="str">
        <f>IF(GKMarks!F9="","",GKMarks!D9)</f>
        <v>Dolphin Hammers</v>
      </c>
      <c r="F14" s="91">
        <f>GKMarks!F9</f>
        <v>101.74537808176635</v>
      </c>
      <c r="G14" s="79">
        <f>GKMarks!G9</f>
        <v>5.224695681706297</v>
      </c>
      <c r="H14" s="80"/>
      <c r="I14" s="79">
        <f>GKMarks!I9</f>
        <v>1.008274971520834</v>
      </c>
      <c r="J14" s="79">
        <f>GKMarks!J9</f>
        <v>9.70788453395585</v>
      </c>
      <c r="K14" s="81"/>
      <c r="L14" s="79">
        <f>IF(GKMarks!L9="","",GKMarks!L9)</f>
        <v>6.33</v>
      </c>
      <c r="M14" s="79">
        <f>IF(GKMarks!M9="","",GKMarks!M9)</f>
        <v>5</v>
      </c>
      <c r="N14" s="79">
        <f>IF(GKMarks!N9="","",GKMarks!N9)</f>
        <v>5.67</v>
      </c>
      <c r="O14" s="92"/>
      <c r="P14" s="79">
        <f>GKMarks!P9</f>
        <v>20.602580215662147</v>
      </c>
      <c r="R14" s="90" t="s">
        <v>89</v>
      </c>
    </row>
    <row r="15" spans="1:18" ht="12.75">
      <c r="A15" s="82">
        <f>IF(D15="","",ROW()-3)</f>
        <v>12</v>
      </c>
      <c r="B15" s="77">
        <v>1</v>
      </c>
      <c r="C15" s="90" t="s">
        <v>49</v>
      </c>
      <c r="D15" s="91" t="str">
        <f>IF(SpecMarks!F4="","",SpecMarks!D4)</f>
        <v>Nags Head 'B'</v>
      </c>
      <c r="F15" s="91">
        <f>SpecMarks!F4</f>
        <v>115.4723970126524</v>
      </c>
      <c r="G15" s="79">
        <f>SpecMarks!G4</f>
        <v>9.453745082249721</v>
      </c>
      <c r="H15" s="80"/>
      <c r="I15" s="79">
        <f>SpecMarks!I4</f>
        <v>1.2200506944727598</v>
      </c>
      <c r="J15" s="79">
        <f>SpecMarks!J4</f>
        <v>2.6730150572695424</v>
      </c>
      <c r="K15" s="81"/>
      <c r="L15" s="79">
        <f>IF(SpecMarks!L4="","",SpecMarks!L4)</f>
        <v>8.33</v>
      </c>
      <c r="M15" s="79">
        <f>IF(SpecMarks!M4="","",SpecMarks!M4)</f>
        <v>8</v>
      </c>
      <c r="N15" s="79">
        <f>IF(SpecMarks!N4="","",SpecMarks!N4)</f>
        <v>8.16</v>
      </c>
      <c r="O15" s="81"/>
      <c r="P15" s="79">
        <f>SpecMarks!P4</f>
        <v>20.286760139519263</v>
      </c>
      <c r="R15" s="160">
        <v>19.8</v>
      </c>
    </row>
    <row r="16" spans="1:18" ht="12.75">
      <c r="A16" s="82">
        <f>IF(D16="","",ROW()-3)</f>
        <v>13</v>
      </c>
      <c r="B16" s="77">
        <v>2</v>
      </c>
      <c r="C16" s="90" t="s">
        <v>41</v>
      </c>
      <c r="D16" s="91" t="str">
        <f>IF(GKMarks!F5="","",GKMarks!D5)</f>
        <v>Sutton Club</v>
      </c>
      <c r="F16" s="91">
        <f>GKMarks!F5</f>
        <v>99.25245526496396</v>
      </c>
      <c r="G16" s="79">
        <f>GKMarks!G5</f>
        <v>4.618309814964029</v>
      </c>
      <c r="H16" s="80"/>
      <c r="I16" s="79">
        <f>GKMarks!I5</f>
        <v>1.000392580329334</v>
      </c>
      <c r="J16" s="79">
        <f>GKMarks!J5</f>
        <v>9.98614148875625</v>
      </c>
      <c r="K16" s="81"/>
      <c r="L16" s="79">
        <f>IF(GKMarks!L5="","",GKMarks!L5)</f>
        <v>6</v>
      </c>
      <c r="M16" s="79">
        <f>IF(GKMarks!M5="","",GKMarks!M5)</f>
        <v>5.37</v>
      </c>
      <c r="N16" s="79">
        <f>IF(GKMarks!N5="","",GKMarks!N5)</f>
        <v>5.68</v>
      </c>
      <c r="O16" s="92"/>
      <c r="P16" s="79">
        <f>GKMarks!P5</f>
        <v>20.284451303720278</v>
      </c>
      <c r="R16" s="160" t="s">
        <v>89</v>
      </c>
    </row>
    <row r="17" spans="1:18" ht="12.75">
      <c r="A17" s="82">
        <f>IF(D17="","",ROW()-3)</f>
        <v>14</v>
      </c>
      <c r="B17" s="77">
        <v>17</v>
      </c>
      <c r="C17" s="90" t="s">
        <v>49</v>
      </c>
      <c r="D17" s="91" t="str">
        <f>IF(SpecMarks!F20="","",SpecMarks!D20)</f>
        <v>Chester Road Tavern</v>
      </c>
      <c r="F17" s="91">
        <f>SpecMarks!F20</f>
        <v>105.32822210117368</v>
      </c>
      <c r="G17" s="79">
        <f>SpecMarks!G20</f>
        <v>7.211114970834597</v>
      </c>
      <c r="H17" s="80"/>
      <c r="I17" s="79">
        <f>SpecMarks!I20</f>
        <v>1.140369731321007</v>
      </c>
      <c r="J17" s="79">
        <f>SpecMarks!J20</f>
        <v>5.326136505642997</v>
      </c>
      <c r="K17" s="81"/>
      <c r="L17" s="79">
        <f>IF(SpecMarks!L20="","",SpecMarks!L20)</f>
        <v>7.83</v>
      </c>
      <c r="M17" s="79">
        <f>IF(SpecMarks!M20="","",SpecMarks!M20)</f>
        <v>6.37</v>
      </c>
      <c r="N17" s="79">
        <f>IF(SpecMarks!N20="","",SpecMarks!N20)</f>
        <v>7.1</v>
      </c>
      <c r="O17" s="81"/>
      <c r="P17" s="79">
        <f>SpecMarks!P20</f>
        <v>19.637251476477594</v>
      </c>
      <c r="R17" s="160">
        <v>22.7</v>
      </c>
    </row>
    <row r="18" spans="1:18" ht="12.75">
      <c r="A18" s="82">
        <f>IF(D18="","",ROW()-3)</f>
        <v>15</v>
      </c>
      <c r="B18" s="77">
        <v>13</v>
      </c>
      <c r="C18" s="90" t="s">
        <v>41</v>
      </c>
      <c r="D18" s="91" t="str">
        <f>IF(GKMarks!F16="","",GKMarks!D16)</f>
        <v>Dolphin</v>
      </c>
      <c r="F18" s="91">
        <f>GKMarks!F16</f>
        <v>98.77572473577975</v>
      </c>
      <c r="G18" s="79">
        <f>GKMarks!G16</f>
        <v>4.502348481065747</v>
      </c>
      <c r="H18" s="80"/>
      <c r="I18" s="79">
        <f>GKMarks!I16</f>
        <v>1.015199512058904</v>
      </c>
      <c r="J18" s="79">
        <f>GKMarks!J16</f>
        <v>9.463440745680902</v>
      </c>
      <c r="K18" s="81"/>
      <c r="L18" s="79">
        <f>IF(GKMarks!L16="","",GKMarks!L16)</f>
        <v>6.33</v>
      </c>
      <c r="M18" s="79">
        <f>IF(GKMarks!M16="","",GKMarks!M16)</f>
        <v>4.75</v>
      </c>
      <c r="N18" s="79">
        <f>IF(GKMarks!N16="","",GKMarks!N16)</f>
        <v>5.54</v>
      </c>
      <c r="O18" s="92"/>
      <c r="P18" s="79">
        <f>GKMarks!P16</f>
        <v>19.50578922674665</v>
      </c>
      <c r="R18" s="160">
        <v>17.8</v>
      </c>
    </row>
    <row r="19" spans="1:18" ht="12.75">
      <c r="A19" s="82">
        <f>IF(D19="","",ROW()-3)</f>
        <v>16</v>
      </c>
      <c r="B19" s="77">
        <v>16</v>
      </c>
      <c r="C19" s="90" t="s">
        <v>41</v>
      </c>
      <c r="D19" s="91" t="str">
        <f>IF(GKMarks!F19="","",GKMarks!D19)</f>
        <v>Park Taverners</v>
      </c>
      <c r="F19" s="91">
        <f>GKMarks!F19</f>
        <v>106.3934108071736</v>
      </c>
      <c r="G19" s="79">
        <f>GKMarks!G19</f>
        <v>6.355296811370522</v>
      </c>
      <c r="H19" s="80"/>
      <c r="I19" s="79">
        <f>GKMarks!I19</f>
        <v>1.0886430676906382</v>
      </c>
      <c r="J19" s="79">
        <f>GKMarks!J19</f>
        <v>6.870803607620805</v>
      </c>
      <c r="K19" s="81"/>
      <c r="L19" s="79">
        <f>IF(GKMarks!L19="","",GKMarks!L19)</f>
        <v>5</v>
      </c>
      <c r="M19" s="79">
        <f>IF(GKMarks!M19="","",GKMarks!M19)</f>
        <v>6.75</v>
      </c>
      <c r="N19" s="79">
        <f>IF(GKMarks!N19="","",GKMarks!N19)</f>
        <v>5.87</v>
      </c>
      <c r="O19" s="81"/>
      <c r="P19" s="79">
        <f>GKMarks!P19</f>
        <v>19.096100418991327</v>
      </c>
      <c r="R19" s="160" t="s">
        <v>89</v>
      </c>
    </row>
    <row r="20" spans="1:18" ht="12.75">
      <c r="A20" s="82">
        <f>IF(D20="","",ROW()-3)</f>
        <v>17</v>
      </c>
      <c r="B20" s="77">
        <v>12</v>
      </c>
      <c r="C20" s="90" t="s">
        <v>41</v>
      </c>
      <c r="D20" s="91" t="str">
        <f>IF(GKMarks!F15="","",GKMarks!D15)</f>
        <v>Pack Horse Bowling Club</v>
      </c>
      <c r="F20" s="91">
        <f>GKMarks!F15</f>
        <v>116.67532341119416</v>
      </c>
      <c r="G20" s="79">
        <f>GKMarks!G15</f>
        <v>8.856299427309711</v>
      </c>
      <c r="H20" s="80"/>
      <c r="I20" s="79">
        <f>GKMarks!I15</f>
        <v>1.1800804640845073</v>
      </c>
      <c r="J20" s="79">
        <f>GKMarks!J15</f>
        <v>3.642964382529774</v>
      </c>
      <c r="K20" s="81"/>
      <c r="L20" s="79">
        <f>IF(GKMarks!L15="","",GKMarks!L15)</f>
        <v>6.33</v>
      </c>
      <c r="M20" s="79">
        <f>IF(GKMarks!M15="","",GKMarks!M15)</f>
        <v>6.5</v>
      </c>
      <c r="N20" s="79">
        <f>IF(GKMarks!N15="","",GKMarks!N15)</f>
        <v>6.41</v>
      </c>
      <c r="O20" s="92"/>
      <c r="P20" s="79">
        <f>GKMarks!P15</f>
        <v>18.909263809839487</v>
      </c>
      <c r="R20" s="160" t="s">
        <v>89</v>
      </c>
    </row>
    <row r="21" spans="1:18" ht="12.75">
      <c r="A21" s="82">
        <f>IF(D21="","",ROW()-3)</f>
        <v>18</v>
      </c>
      <c r="B21" s="77">
        <v>13</v>
      </c>
      <c r="C21" s="90" t="s">
        <v>49</v>
      </c>
      <c r="D21" s="91" t="str">
        <f>IF(SpecMarks!F16="","",SpecMarks!D16)</f>
        <v>Dolphin</v>
      </c>
      <c r="F21" s="91">
        <f>SpecMarks!F16</f>
        <v>98.55548044709073</v>
      </c>
      <c r="G21" s="79">
        <f>SpecMarks!G16</f>
        <v>5.713826674563704</v>
      </c>
      <c r="H21" s="80"/>
      <c r="I21" s="79">
        <f>SpecMarks!I16</f>
        <v>1.1028568870751343</v>
      </c>
      <c r="J21" s="79">
        <f>SpecMarks!J16</f>
        <v>6.575194344824355</v>
      </c>
      <c r="K21" s="81"/>
      <c r="L21" s="79">
        <f>IF(SpecMarks!L16="","",SpecMarks!L16)</f>
        <v>6.83</v>
      </c>
      <c r="M21" s="79">
        <f>IF(SpecMarks!M16="","",SpecMarks!M16)</f>
        <v>6.12</v>
      </c>
      <c r="N21" s="79">
        <f>IF(SpecMarks!N16="","",SpecMarks!N16)</f>
        <v>6.47</v>
      </c>
      <c r="O21" s="81"/>
      <c r="P21" s="79">
        <f>SpecMarks!P16</f>
        <v>18.759021019388058</v>
      </c>
      <c r="R21" s="160">
        <v>8.13</v>
      </c>
    </row>
    <row r="22" spans="1:18" ht="12.75">
      <c r="A22" s="82">
        <f>IF(D22="","",ROW()-3)</f>
        <v>19</v>
      </c>
      <c r="B22" s="77">
        <v>8</v>
      </c>
      <c r="C22" s="90" t="s">
        <v>41</v>
      </c>
      <c r="D22" s="91" t="str">
        <f>IF(GKMarks!F11="","",GKMarks!D11)</f>
        <v>Poachers</v>
      </c>
      <c r="F22" s="91">
        <f>GKMarks!F11</f>
        <v>97.22585354085393</v>
      </c>
      <c r="G22" s="79">
        <f>GKMarks!G11</f>
        <v>4.125353260219138</v>
      </c>
      <c r="H22" s="80"/>
      <c r="I22" s="79">
        <f>GKMarks!I11</f>
        <v>1.0362142072724605</v>
      </c>
      <c r="J22" s="79">
        <f>GKMarks!J11</f>
        <v>8.721599221437778</v>
      </c>
      <c r="K22" s="81"/>
      <c r="L22" s="79">
        <f>IF(GKMarks!L11="","",GKMarks!L11)</f>
        <v>6.17</v>
      </c>
      <c r="M22" s="79">
        <f>IF(GKMarks!M11="","",GKMarks!M11)</f>
        <v>5.37</v>
      </c>
      <c r="N22" s="79">
        <f>IF(GKMarks!N11="","",GKMarks!N11)</f>
        <v>5.77</v>
      </c>
      <c r="O22" s="92"/>
      <c r="P22" s="79">
        <f>GKMarks!P11</f>
        <v>18.616952481656917</v>
      </c>
      <c r="R22" s="160">
        <v>7.85</v>
      </c>
    </row>
    <row r="23" spans="1:18" ht="12.75">
      <c r="A23" s="82">
        <f>IF(D23="","",ROW()-3)</f>
        <v>20</v>
      </c>
      <c r="B23" s="77">
        <v>15</v>
      </c>
      <c r="C23" s="90" t="s">
        <v>41</v>
      </c>
      <c r="D23" s="91" t="str">
        <f>IF(GKMarks!F18="","",GKMarks!D18)</f>
        <v>Waters Green Weavers</v>
      </c>
      <c r="F23" s="91">
        <f>GKMarks!F18</f>
        <v>97.74939531179933</v>
      </c>
      <c r="G23" s="79">
        <f>GKMarks!G18</f>
        <v>4.252701098030546</v>
      </c>
      <c r="H23" s="80"/>
      <c r="I23" s="79">
        <f>GKMarks!I18</f>
        <v>1.0650252775471682</v>
      </c>
      <c r="J23" s="79">
        <f>GKMarks!J18</f>
        <v>7.704537205050448</v>
      </c>
      <c r="K23" s="81"/>
      <c r="L23" s="79">
        <f>IF(GKMarks!L18="","",GKMarks!L18)</f>
        <v>6.5</v>
      </c>
      <c r="M23" s="79">
        <f>IF(GKMarks!M18="","",GKMarks!M18)</f>
        <v>5.75</v>
      </c>
      <c r="N23" s="79">
        <f>IF(GKMarks!N18="","",GKMarks!N18)</f>
        <v>6.12</v>
      </c>
      <c r="O23" s="81"/>
      <c r="P23" s="79">
        <f>GKMarks!P18</f>
        <v>18.077238303080996</v>
      </c>
      <c r="R23" s="160">
        <v>20.94</v>
      </c>
    </row>
    <row r="24" spans="1:18" ht="12.75">
      <c r="A24" s="82">
        <f>IF(D24="","",ROW()-3)</f>
        <v>21</v>
      </c>
      <c r="B24" s="77">
        <v>5</v>
      </c>
      <c r="C24" s="90" t="s">
        <v>49</v>
      </c>
      <c r="D24" s="91" t="str">
        <f>IF(SpecMarks!F8="","",SpecMarks!D8)</f>
        <v>Harrington Diamonds</v>
      </c>
      <c r="F24" s="91">
        <f>SpecMarks!F8</f>
        <v>96.12189385445609</v>
      </c>
      <c r="G24" s="79">
        <f>SpecMarks!G8</f>
        <v>5.175819924975528</v>
      </c>
      <c r="H24" s="80"/>
      <c r="I24" s="79">
        <f>SpecMarks!I8</f>
        <v>1.0758758914756879</v>
      </c>
      <c r="J24" s="79">
        <f>SpecMarks!J8</f>
        <v>7.473575279138983</v>
      </c>
      <c r="K24" s="81"/>
      <c r="L24" s="79">
        <f>IF(SpecMarks!L8="","",SpecMarks!L8)</f>
        <v>5.67</v>
      </c>
      <c r="M24" s="79">
        <f>IF(SpecMarks!M8="","",SpecMarks!M8)</f>
        <v>5.12</v>
      </c>
      <c r="N24" s="79">
        <f>IF(SpecMarks!N8="","",SpecMarks!N8)</f>
        <v>5.39</v>
      </c>
      <c r="O24" s="92"/>
      <c r="P24" s="79">
        <f>SpecMarks!P8</f>
        <v>18.039395204114513</v>
      </c>
      <c r="R24" s="160">
        <v>23.04</v>
      </c>
    </row>
    <row r="25" spans="1:18" ht="12.75">
      <c r="A25" s="82">
        <f>IF(D25="","",ROW()-3)</f>
        <v>22</v>
      </c>
      <c r="B25" s="77">
        <v>5</v>
      </c>
      <c r="C25" s="90" t="s">
        <v>41</v>
      </c>
      <c r="D25" s="91" t="str">
        <f>IF(GKMarks!F8="","",GKMarks!D8)</f>
        <v>Harrington Diamonds</v>
      </c>
      <c r="F25" s="91">
        <f>GKMarks!F8</f>
        <v>99.59693976329334</v>
      </c>
      <c r="G25" s="79">
        <f>GKMarks!G8</f>
        <v>4.70210323595998</v>
      </c>
      <c r="H25" s="80"/>
      <c r="I25" s="79">
        <f>GKMarks!I8</f>
        <v>1.0615335745007795</v>
      </c>
      <c r="J25" s="79">
        <f>GKMarks!J8</f>
        <v>7.827798108138228</v>
      </c>
      <c r="K25" s="81"/>
      <c r="L25" s="79">
        <f>IF(GKMarks!L8="","",GKMarks!L8)</f>
        <v>5.83</v>
      </c>
      <c r="M25" s="79">
        <f>IF(GKMarks!M8="","",GKMarks!M8)</f>
        <v>4.37</v>
      </c>
      <c r="N25" s="79">
        <f>IF(GKMarks!N8="","",GKMarks!N8)</f>
        <v>5.1</v>
      </c>
      <c r="O25" s="81"/>
      <c r="P25" s="79">
        <f>GKMarks!P8</f>
        <v>17.629901344098208</v>
      </c>
      <c r="R25" s="160">
        <v>14.09</v>
      </c>
    </row>
    <row r="26" spans="1:18" ht="12.75">
      <c r="A26" s="82">
        <f>IF(D26="","",ROW()-3)</f>
        <v>23</v>
      </c>
      <c r="B26" s="77">
        <v>6</v>
      </c>
      <c r="C26" s="90" t="s">
        <v>49</v>
      </c>
      <c r="D26" s="91" t="str">
        <f>IF(SpecMarks!F9="","",SpecMarks!D9)</f>
        <v>Dolphin Hammers</v>
      </c>
      <c r="F26" s="91">
        <f>SpecMarks!F9</f>
        <v>103.78570419363359</v>
      </c>
      <c r="G26" s="79">
        <f>SpecMarks!G9</f>
        <v>6.870101814315374</v>
      </c>
      <c r="H26" s="80"/>
      <c r="I26" s="79">
        <f>SpecMarks!I9</f>
        <v>1.1753455493582845</v>
      </c>
      <c r="J26" s="79">
        <f>SpecMarks!J9</f>
        <v>4.161553532011274</v>
      </c>
      <c r="K26" s="81"/>
      <c r="L26" s="79">
        <f>IF(SpecMarks!L9="","",SpecMarks!L9)</f>
        <v>6.67</v>
      </c>
      <c r="M26" s="79">
        <f>IF(SpecMarks!M9="","",SpecMarks!M9)</f>
        <v>6</v>
      </c>
      <c r="N26" s="79">
        <f>IF(SpecMarks!N9="","",SpecMarks!N9)</f>
        <v>6.33</v>
      </c>
      <c r="O26" s="92"/>
      <c r="P26" s="79">
        <f>SpecMarks!P9</f>
        <v>17.36165534632665</v>
      </c>
      <c r="R26" s="160">
        <v>11.27</v>
      </c>
    </row>
    <row r="27" spans="1:18" ht="12.75">
      <c r="A27" s="82">
        <f>IF(D27="","",ROW()-3)</f>
        <v>24</v>
      </c>
      <c r="B27" s="77">
        <v>3</v>
      </c>
      <c r="C27" s="90" t="s">
        <v>49</v>
      </c>
      <c r="D27" s="91" t="str">
        <f>IF(SpecMarks!F6="","",SpecMarks!D6)</f>
        <v>Queens</v>
      </c>
      <c r="F27" s="91">
        <f>SpecMarks!F6</f>
        <v>98.36662206484148</v>
      </c>
      <c r="G27" s="79">
        <f>SpecMarks!G6</f>
        <v>5.6720746840350245</v>
      </c>
      <c r="H27" s="80"/>
      <c r="I27" s="79">
        <f>SpecMarks!I6</f>
        <v>1.1603634532674603</v>
      </c>
      <c r="J27" s="79">
        <f>SpecMarks!J6</f>
        <v>4.660409455783871</v>
      </c>
      <c r="K27" s="81"/>
      <c r="L27" s="79">
        <f>IF(SpecMarks!L6="","",SpecMarks!L6)</f>
        <v>7.67</v>
      </c>
      <c r="M27" s="79">
        <f>IF(SpecMarks!M6="","",SpecMarks!M6)</f>
        <v>5.12</v>
      </c>
      <c r="N27" s="79">
        <f>IF(SpecMarks!N6="","",SpecMarks!N6)</f>
        <v>6.39</v>
      </c>
      <c r="O27" s="81"/>
      <c r="P27" s="79">
        <f>SpecMarks!P6</f>
        <v>16.722484139818896</v>
      </c>
      <c r="R27" s="160">
        <v>13.29</v>
      </c>
    </row>
    <row r="28" spans="1:18" ht="12.75">
      <c r="A28" s="82">
        <f>IF(D28="","",ROW()-3)</f>
        <v>25</v>
      </c>
      <c r="B28" s="77">
        <v>18</v>
      </c>
      <c r="C28" s="90" t="s">
        <v>49</v>
      </c>
      <c r="D28" s="91" t="str">
        <f>IF(SpecMarks!F21="","",SpecMarks!D21)</f>
        <v>Plough Horntails</v>
      </c>
      <c r="F28" s="91">
        <f>SpecMarks!F21</f>
        <v>87.84402841062948</v>
      </c>
      <c r="G28" s="79">
        <f>SpecMarks!G21</f>
        <v>3.3457854012646004</v>
      </c>
      <c r="H28" s="80"/>
      <c r="I28" s="79">
        <f>SpecMarks!I21</f>
        <v>1.0599217836742378</v>
      </c>
      <c r="J28" s="79">
        <f>SpecMarks!J21</f>
        <v>8.004796086762443</v>
      </c>
      <c r="K28" s="81"/>
      <c r="L28" s="79">
        <f>IF(SpecMarks!L21="","",SpecMarks!L21)</f>
        <v>4.5</v>
      </c>
      <c r="M28" s="79">
        <f>IF(SpecMarks!M21="","",SpecMarks!M21)</f>
        <v>4.25</v>
      </c>
      <c r="N28" s="79">
        <f>IF(SpecMarks!N21="","",SpecMarks!N21)</f>
        <v>4.37</v>
      </c>
      <c r="O28" s="92"/>
      <c r="P28" s="79">
        <f>SpecMarks!P21</f>
        <v>15.720581488027044</v>
      </c>
      <c r="R28" s="160"/>
    </row>
    <row r="29" spans="1:18" ht="12.75">
      <c r="A29" s="82">
        <f>IF(D29="","",ROW()-3)</f>
        <v>26</v>
      </c>
      <c r="B29" s="77">
        <v>7</v>
      </c>
      <c r="C29" s="90" t="s">
        <v>41</v>
      </c>
      <c r="D29" s="91" t="str">
        <f>IF(GKMarks!F10="","",GKMarks!D10)</f>
        <v>Nags Head</v>
      </c>
      <c r="F29" s="91">
        <f>GKMarks!F10</f>
        <v>90.91980306009123</v>
      </c>
      <c r="G29" s="79">
        <f>GKMarks!G10</f>
        <v>2.5914510227633407</v>
      </c>
      <c r="H29" s="80"/>
      <c r="I29" s="79">
        <f>GKMarks!I10</f>
        <v>1.049965937699788</v>
      </c>
      <c r="J29" s="79">
        <f>GKMarks!J10</f>
        <v>8.236148228334235</v>
      </c>
      <c r="K29" s="81"/>
      <c r="L29" s="79">
        <f>IF(GKMarks!L10="","",GKMarks!L10)</f>
        <v>5.33</v>
      </c>
      <c r="M29" s="79">
        <f>IF(GKMarks!M10="","",GKMarks!M10)</f>
        <v>4.12</v>
      </c>
      <c r="N29" s="79">
        <f>IF(GKMarks!N10="","",GKMarks!N10)</f>
        <v>4.72</v>
      </c>
      <c r="O29" s="81"/>
      <c r="P29" s="79">
        <f>GKMarks!P10</f>
        <v>15.547599251097576</v>
      </c>
      <c r="R29" s="160">
        <v>13.01</v>
      </c>
    </row>
    <row r="30" spans="1:18" ht="12.75">
      <c r="A30" s="82">
        <f>IF(D30="","",ROW()-3)</f>
        <v>27</v>
      </c>
      <c r="B30" s="77">
        <v>14</v>
      </c>
      <c r="C30" s="90" t="s">
        <v>41</v>
      </c>
      <c r="D30" s="91" t="str">
        <f>IF(GKMarks!F17="","",GKMarks!D17)</f>
        <v>Sutton Mutton</v>
      </c>
      <c r="F30" s="91">
        <f>GKMarks!F17</f>
        <v>97.51638557656217</v>
      </c>
      <c r="G30" s="79">
        <f>GKMarks!G17</f>
        <v>4.196023125768892</v>
      </c>
      <c r="H30" s="80"/>
      <c r="I30" s="79">
        <f>GKMarks!I17</f>
        <v>1.1445515665858563</v>
      </c>
      <c r="J30" s="79">
        <f>GKMarks!J17</f>
        <v>4.897172983093926</v>
      </c>
      <c r="K30" s="81"/>
      <c r="L30" s="79">
        <f>IF(GKMarks!L17="","",GKMarks!L17)</f>
        <v>4.83</v>
      </c>
      <c r="M30" s="79">
        <f>IF(GKMarks!M17="","",GKMarks!M17)</f>
        <v>4</v>
      </c>
      <c r="N30" s="79">
        <f>IF(GKMarks!N17="","",GKMarks!N17)</f>
        <v>4.41</v>
      </c>
      <c r="O30" s="92"/>
      <c r="P30" s="79">
        <f>GKMarks!P17</f>
        <v>13.503196108862817</v>
      </c>
      <c r="R30" s="160">
        <v>16.26</v>
      </c>
    </row>
    <row r="31" spans="1:18" ht="12.75">
      <c r="A31" s="82">
        <f>IF(D31="","",ROW()-3)</f>
        <v>28</v>
      </c>
      <c r="B31" s="77">
        <v>3</v>
      </c>
      <c r="C31" s="90" t="s">
        <v>41</v>
      </c>
      <c r="D31" s="91" t="str">
        <f>IF(GKMarks!F6="","",GKMarks!D6)</f>
        <v>Queens</v>
      </c>
      <c r="F31" s="91">
        <f>GKMarks!F6</f>
        <v>95.8550667087635</v>
      </c>
      <c r="G31" s="79">
        <f>GKMarks!G6</f>
        <v>3.791919045692498</v>
      </c>
      <c r="H31" s="80"/>
      <c r="I31" s="79">
        <f>GKMarks!I6</f>
        <v>1.1842202097004915</v>
      </c>
      <c r="J31" s="79">
        <f>GKMarks!J6</f>
        <v>3.496826874156139</v>
      </c>
      <c r="K31" s="81"/>
      <c r="L31" s="79">
        <f>IF(GKMarks!L6="","",GKMarks!L6)</f>
        <v>7</v>
      </c>
      <c r="M31" s="79">
        <f>IF(GKMarks!M6="","",GKMarks!M6)</f>
        <v>5.37</v>
      </c>
      <c r="N31" s="79">
        <f>IF(GKMarks!N6="","",GKMarks!N6)</f>
        <v>6.18</v>
      </c>
      <c r="O31" s="81"/>
      <c r="P31" s="79">
        <f>GKMarks!P6</f>
        <v>13.468745919848637</v>
      </c>
      <c r="R31" s="160">
        <v>20.02</v>
      </c>
    </row>
    <row r="32" spans="1:18" ht="12.75">
      <c r="A32" s="82">
        <f>IF(D32="","",ROW()-3)</f>
        <v>29</v>
      </c>
      <c r="B32" s="77">
        <v>4</v>
      </c>
      <c r="C32" s="90" t="s">
        <v>49</v>
      </c>
      <c r="D32" s="91" t="str">
        <f>IF(SpecMarks!F7="","",SpecMarks!D7)</f>
        <v>Waters Green Nags</v>
      </c>
      <c r="F32" s="91">
        <f>SpecMarks!F7</f>
        <v>93.22252377516944</v>
      </c>
      <c r="G32" s="79">
        <f>SpecMarks!G7</f>
        <v>4.534839786059875</v>
      </c>
      <c r="H32" s="80"/>
      <c r="I32" s="79">
        <f>SpecMarks!I7</f>
        <v>1.2114066234751866</v>
      </c>
      <c r="J32" s="79">
        <f>SpecMarks!J7</f>
        <v>2.960834998919182</v>
      </c>
      <c r="K32" s="81"/>
      <c r="L32" s="79">
        <f>IF(SpecMarks!L7="","",SpecMarks!L7)</f>
        <v>5.33</v>
      </c>
      <c r="M32" s="79">
        <f>IF(SpecMarks!M7="","",SpecMarks!M7)</f>
        <v>4.5</v>
      </c>
      <c r="N32" s="79">
        <f>IF(SpecMarks!N7="","",SpecMarks!N7)</f>
        <v>4.91</v>
      </c>
      <c r="O32" s="92"/>
      <c r="P32" s="79">
        <f>SpecMarks!P7</f>
        <v>12.405674784979057</v>
      </c>
      <c r="R32" s="160">
        <v>18.17</v>
      </c>
    </row>
    <row r="33" spans="1:18" ht="12.75">
      <c r="A33" s="82">
        <f>IF(D33="","",ROW()-3)</f>
        <v>30</v>
      </c>
      <c r="B33" s="77">
        <v>17</v>
      </c>
      <c r="C33" s="90" t="s">
        <v>41</v>
      </c>
      <c r="D33" s="91" t="str">
        <f>IF(GKMarks!F20="","",GKMarks!D20)</f>
        <v>Chester Road Tavern</v>
      </c>
      <c r="F33" s="91">
        <f>GKMarks!F20</f>
        <v>104.86822024739868</v>
      </c>
      <c r="G33" s="79">
        <f>GKMarks!G20</f>
        <v>5.984304980695827</v>
      </c>
      <c r="H33" s="80"/>
      <c r="I33" s="79">
        <f>GKMarks!I20</f>
        <v>1.2832774187855975</v>
      </c>
      <c r="J33" s="79">
        <f>GKMarks!J20</f>
        <v>0</v>
      </c>
      <c r="K33" s="81"/>
      <c r="L33" s="79">
        <f>IF(GKMarks!L20="","",GKMarks!L20)</f>
        <v>6.83</v>
      </c>
      <c r="M33" s="79">
        <f>IF(GKMarks!M20="","",GKMarks!M20)</f>
        <v>6</v>
      </c>
      <c r="N33" s="79">
        <f>IF(GKMarks!N20="","",GKMarks!N20)</f>
        <v>6.41</v>
      </c>
      <c r="O33" s="81"/>
      <c r="P33" s="79">
        <f>GKMarks!P20</f>
        <v>12.394304980695827</v>
      </c>
      <c r="R33" s="160" t="s">
        <v>89</v>
      </c>
    </row>
    <row r="34" spans="1:18" ht="12.75">
      <c r="A34" s="82">
        <f>IF(D34="","",ROW()-3)</f>
        <v>31</v>
      </c>
      <c r="B34" s="77">
        <v>11</v>
      </c>
      <c r="C34" s="90" t="s">
        <v>41</v>
      </c>
      <c r="D34" s="91" t="str">
        <f>IF(GKMarks!F14="","",GKMarks!D14)</f>
        <v>Harrington Academicals</v>
      </c>
      <c r="F34" s="91">
        <f>GKMarks!F14</f>
        <v>98.86155908494469</v>
      </c>
      <c r="G34" s="79">
        <f>GKMarks!G14</f>
        <v>4.523227080220052</v>
      </c>
      <c r="H34" s="80"/>
      <c r="I34" s="79">
        <f>GKMarks!I14</f>
        <v>1.2283728405098295</v>
      </c>
      <c r="J34" s="79">
        <f>GKMarks!J14</f>
        <v>1.9381911382538863</v>
      </c>
      <c r="K34" s="81"/>
      <c r="L34" s="79">
        <f>IF(GKMarks!L14="","",GKMarks!L14)</f>
        <v>6.33</v>
      </c>
      <c r="M34" s="79">
        <f>IF(GKMarks!M14="","",GKMarks!M14)</f>
        <v>5.5</v>
      </c>
      <c r="N34" s="79">
        <f>IF(GKMarks!N14="","",GKMarks!N14)</f>
        <v>5.91</v>
      </c>
      <c r="O34" s="92"/>
      <c r="P34" s="79">
        <f>GKMarks!P14</f>
        <v>12.371418218473938</v>
      </c>
      <c r="R34" s="160" t="s">
        <v>89</v>
      </c>
    </row>
    <row r="35" spans="1:18" ht="12.75">
      <c r="A35" s="82">
        <f>IF(D35="","",ROW()-3)</f>
        <v>32</v>
      </c>
      <c r="B35" s="77">
        <v>18</v>
      </c>
      <c r="C35" s="90" t="s">
        <v>41</v>
      </c>
      <c r="D35" s="91" t="str">
        <f>IF(GKMarks!F21="","",GKMarks!D21)</f>
        <v>Plough Horntails</v>
      </c>
      <c r="F35" s="91">
        <f>GKMarks!F21</f>
        <v>80.26604653707116</v>
      </c>
      <c r="G35" s="79">
        <f>GKMarks!G21</f>
        <v>0</v>
      </c>
      <c r="H35" s="80"/>
      <c r="I35" s="79">
        <f>GKMarks!I21</f>
        <v>1.0477225502816914</v>
      </c>
      <c r="J35" s="79">
        <f>GKMarks!J21</f>
        <v>8.315342236374624</v>
      </c>
      <c r="K35" s="81"/>
      <c r="L35" s="79">
        <f>IF(GKMarks!L21="","",GKMarks!L21)</f>
        <v>3.5</v>
      </c>
      <c r="M35" s="79">
        <f>IF(GKMarks!M21="","",GKMarks!M21)</f>
        <v>3.25</v>
      </c>
      <c r="N35" s="79">
        <f>IF(GKMarks!N21="","",GKMarks!N21)</f>
        <v>3.37</v>
      </c>
      <c r="O35" s="81"/>
      <c r="P35" s="79">
        <f>GKMarks!P21</f>
        <v>11.685342236374623</v>
      </c>
      <c r="R35" s="160"/>
    </row>
    <row r="36" spans="1:18" ht="12.75">
      <c r="A36" s="82">
        <f>IF(D36="","",ROW()-3)</f>
        <v>33</v>
      </c>
      <c r="B36" s="77">
        <v>7</v>
      </c>
      <c r="C36" s="90" t="s">
        <v>49</v>
      </c>
      <c r="D36" s="91" t="str">
        <f>IF(SpecMarks!F10="","",SpecMarks!D10)</f>
        <v>Nags Head</v>
      </c>
      <c r="F36" s="91">
        <f>SpecMarks!F10</f>
        <v>81.84230518596569</v>
      </c>
      <c r="G36" s="79">
        <f>SpecMarks!G10</f>
        <v>2.01895050917494</v>
      </c>
      <c r="H36" s="80"/>
      <c r="I36" s="79">
        <f>SpecMarks!I10</f>
        <v>1.1986966392703946</v>
      </c>
      <c r="J36" s="79">
        <f>SpecMarks!J10</f>
        <v>3.384036857536268</v>
      </c>
      <c r="K36" s="81"/>
      <c r="L36" s="79">
        <f>IF(SpecMarks!L10="","",SpecMarks!L10)</f>
        <v>6</v>
      </c>
      <c r="M36" s="79">
        <f>IF(SpecMarks!M10="","",SpecMarks!M10)</f>
        <v>4.37</v>
      </c>
      <c r="N36" s="79">
        <f>IF(SpecMarks!N10="","",SpecMarks!N10)</f>
        <v>5.18</v>
      </c>
      <c r="O36" s="92"/>
      <c r="P36" s="79">
        <f>SpecMarks!P10</f>
        <v>10.582987366711208</v>
      </c>
      <c r="R36" s="160">
        <v>15.87</v>
      </c>
    </row>
    <row r="37" spans="1:18" ht="12.75">
      <c r="A37" s="82">
        <f>IF(D37="","",ROW()-3)</f>
        <v>34</v>
      </c>
      <c r="B37" s="77">
        <v>4</v>
      </c>
      <c r="C37" s="90" t="s">
        <v>41</v>
      </c>
      <c r="D37" s="91" t="str">
        <f>IF(GKMarks!F7="","",GKMarks!D7)</f>
        <v>Waters Green Nags</v>
      </c>
      <c r="F37" s="91">
        <f>GKMarks!F7</f>
        <v>92.39306940215718</v>
      </c>
      <c r="G37" s="79">
        <f>GKMarks!G7</f>
        <v>2.949812654240475</v>
      </c>
      <c r="H37" s="80"/>
      <c r="I37" s="79">
        <f>GKMarks!I7</f>
        <v>1.2665072684550893</v>
      </c>
      <c r="J37" s="79">
        <f>GKMarks!J7</f>
        <v>0.5920044881233877</v>
      </c>
      <c r="K37" s="81"/>
      <c r="L37" s="79">
        <f>IF(GKMarks!L7="","",GKMarks!L7)</f>
        <v>4.83</v>
      </c>
      <c r="M37" s="79">
        <f>IF(GKMarks!M7="","",GKMarks!M7)</f>
        <v>4.25</v>
      </c>
      <c r="N37" s="79">
        <f>IF(GKMarks!N7="","",GKMarks!N7)</f>
        <v>4.54</v>
      </c>
      <c r="O37" s="81"/>
      <c r="P37" s="79">
        <f>GKMarks!P7</f>
        <v>8.081817142363862</v>
      </c>
      <c r="R37" s="160">
        <v>23.49</v>
      </c>
    </row>
    <row r="38" spans="1:18" ht="12.75">
      <c r="A38" s="82">
        <f>IF(D38="","",ROW()-3)</f>
        <v>35</v>
      </c>
      <c r="B38" s="77">
        <v>9</v>
      </c>
      <c r="C38" s="90" t="s">
        <v>41</v>
      </c>
      <c r="D38" s="91" t="str">
        <f>IF(GKMarks!F12="","",GKMarks!D12)</f>
        <v>Plough Horntails</v>
      </c>
      <c r="F38" s="91">
        <f>GKMarks!F12</f>
        <v>86.853786724236</v>
      </c>
      <c r="G38" s="79">
        <f>GKMarks!G12</f>
        <v>1.6024212688585147</v>
      </c>
      <c r="H38" s="80"/>
      <c r="I38" s="79">
        <f>GKMarks!I12</f>
        <v>1.2659382911664772</v>
      </c>
      <c r="J38" s="79">
        <f>GKMarks!J12</f>
        <v>0.6120900032714482</v>
      </c>
      <c r="K38" s="81"/>
      <c r="L38" s="79">
        <f>IF(GKMarks!L12="","",GKMarks!L12)</f>
        <v>3.37</v>
      </c>
      <c r="M38" s="79">
        <f>IF(GKMarks!M12="","",GKMarks!M12)</f>
        <v>4.12</v>
      </c>
      <c r="N38" s="79">
        <f>IF(GKMarks!N12="","",GKMarks!N12)</f>
        <v>3.74</v>
      </c>
      <c r="O38" s="92"/>
      <c r="P38" s="79">
        <f>GKMarks!P12</f>
        <v>5.954511272129963</v>
      </c>
      <c r="R38" s="160">
        <v>18.45</v>
      </c>
    </row>
    <row r="39" spans="1:18" ht="12.75">
      <c r="A39" s="82">
        <f>IF(D39="","",ROW()-3)</f>
        <v>36</v>
      </c>
      <c r="B39" s="77">
        <v>9</v>
      </c>
      <c r="C39" s="90" t="s">
        <v>49</v>
      </c>
      <c r="D39" s="91" t="str">
        <f>IF(SpecMarks!F12="","",SpecMarks!D12)</f>
        <v>Plough Horntails</v>
      </c>
      <c r="F39" s="91">
        <f>SpecMarks!F12</f>
        <v>72.70990880974557</v>
      </c>
      <c r="G39" s="79">
        <f>SpecMarks!G12</f>
        <v>0</v>
      </c>
      <c r="H39" s="80"/>
      <c r="I39" s="79">
        <f>SpecMarks!I12</f>
        <v>1.3003291206311067</v>
      </c>
      <c r="J39" s="79">
        <f>SpecMarks!J12</f>
        <v>0</v>
      </c>
      <c r="K39" s="81"/>
      <c r="L39" s="79">
        <f>IF(SpecMarks!L12="","",SpecMarks!L12)</f>
        <v>2.5</v>
      </c>
      <c r="M39" s="79">
        <f>IF(SpecMarks!M12="","",SpecMarks!M12)</f>
        <v>2.5</v>
      </c>
      <c r="N39" s="79">
        <f>IF(SpecMarks!N12="","",SpecMarks!N12)</f>
        <v>2.5</v>
      </c>
      <c r="O39" s="81"/>
      <c r="P39" s="79">
        <f>SpecMarks!P12</f>
        <v>2.5</v>
      </c>
      <c r="R39" s="160" t="s">
        <v>89</v>
      </c>
    </row>
    <row r="42" spans="4:9" ht="12.75">
      <c r="D42" s="16" t="s">
        <v>32</v>
      </c>
      <c r="F42" s="99" t="s">
        <v>60</v>
      </c>
      <c r="I42" s="16"/>
    </row>
    <row r="43" spans="6:10" ht="12.75">
      <c r="F43" s="99"/>
      <c r="I43" s="16"/>
      <c r="J43" s="16" t="s">
        <v>47</v>
      </c>
    </row>
    <row r="44" spans="4:6" ht="12.75">
      <c r="D44" s="16" t="s">
        <v>33</v>
      </c>
      <c r="F44" s="99" t="s">
        <v>59</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3" r:id="rId1"/>
  <headerFooter alignWithMargins="0">
    <oddHeader>&amp;LMacclesfield Quiz League&amp;C2022-3 season&amp;RMarks for all questions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F31"/>
  <sheetViews>
    <sheetView workbookViewId="0" topLeftCell="A1">
      <selection activeCell="L24" sqref="L24"/>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3" width="5.7109375" style="0" customWidth="1"/>
    <col min="14" max="14" width="6.7109375" style="0" customWidth="1"/>
    <col min="15" max="15" width="3.7109375" style="29" customWidth="1"/>
    <col min="16" max="16" width="7.421875" style="0" customWidth="1"/>
    <col min="17" max="17" width="8.28125" style="0" customWidth="1"/>
    <col min="18" max="30" width="4.7109375" style="0" customWidth="1"/>
    <col min="32" max="32" width="9.140625" style="9" customWidth="1"/>
  </cols>
  <sheetData>
    <row r="1" ht="12.75">
      <c r="A1" t="s">
        <v>67</v>
      </c>
    </row>
    <row r="2" spans="2:16" ht="12.75">
      <c r="B2" s="16"/>
      <c r="C2" s="16"/>
      <c r="D2" s="16"/>
      <c r="E2" s="69"/>
      <c r="G2" s="52" t="s">
        <v>26</v>
      </c>
      <c r="H2" s="64"/>
      <c r="J2" s="54" t="s">
        <v>27</v>
      </c>
      <c r="K2" s="68"/>
      <c r="L2" s="47" t="s">
        <v>29</v>
      </c>
      <c r="M2" s="48"/>
      <c r="N2" s="49"/>
      <c r="O2" s="75"/>
      <c r="P2" s="50" t="s">
        <v>30</v>
      </c>
    </row>
    <row r="3" spans="2:16" ht="12.75">
      <c r="B3" s="35" t="s">
        <v>23</v>
      </c>
      <c r="C3" s="51"/>
      <c r="D3" s="37" t="s">
        <v>38</v>
      </c>
      <c r="E3" s="51"/>
      <c r="F3" s="52" t="s">
        <v>28</v>
      </c>
      <c r="G3" s="37"/>
      <c r="H3" s="71"/>
      <c r="I3" s="76" t="s">
        <v>31</v>
      </c>
      <c r="J3" s="37"/>
      <c r="K3" s="51"/>
      <c r="L3" s="54" t="s">
        <v>2</v>
      </c>
      <c r="M3" s="54" t="s">
        <v>3</v>
      </c>
      <c r="N3" s="54" t="s">
        <v>7</v>
      </c>
      <c r="O3" s="73"/>
      <c r="P3" s="1"/>
    </row>
    <row r="4" spans="2:16" ht="12.75">
      <c r="B4" s="3">
        <v>1</v>
      </c>
      <c r="C4" s="4"/>
      <c r="D4" s="77" t="s">
        <v>74</v>
      </c>
      <c r="F4" s="70">
        <f>SpecAverages!C$25</f>
        <v>115.4723970126524</v>
      </c>
      <c r="G4" s="53">
        <f>IF(F4="","",((F4-F$26)/F$27)*10)</f>
        <v>9.453745082249721</v>
      </c>
      <c r="H4" s="72"/>
      <c r="I4" s="55">
        <f>SpecAverages!C$26</f>
        <v>1.2200506944727598</v>
      </c>
      <c r="J4" s="53">
        <f>IF(I4="","",(1-(I4-1)/(I$26-1))*10)</f>
        <v>2.6730150572695424</v>
      </c>
      <c r="K4" s="65"/>
      <c r="L4" s="55">
        <v>8.33</v>
      </c>
      <c r="M4" s="55">
        <v>8</v>
      </c>
      <c r="N4" s="53">
        <v>8.16</v>
      </c>
      <c r="O4" s="74"/>
      <c r="P4" s="46">
        <f aca="true" t="shared" si="0" ref="P4:P21">IF(G4="","",G4+J4+N4)</f>
        <v>20.286760139519263</v>
      </c>
    </row>
    <row r="5" spans="2:16" ht="12.75">
      <c r="B5" s="3">
        <v>2</v>
      </c>
      <c r="C5" s="4"/>
      <c r="D5" s="3" t="s">
        <v>84</v>
      </c>
      <c r="F5" s="70">
        <f>SpecAverages!E$25</f>
        <v>97.87872529372726</v>
      </c>
      <c r="G5" s="53">
        <f aca="true" t="shared" si="1" ref="G5:G21">IF(F5="","",((F5-F$26)/F$27)*10)</f>
        <v>5.564212585864295</v>
      </c>
      <c r="H5" s="72"/>
      <c r="I5" s="55">
        <f>SpecAverages!E26</f>
        <v>1.0014324950502287</v>
      </c>
      <c r="J5" s="53">
        <f aca="true" t="shared" si="2" ref="J5:J21">IF(I5="","",(1-(I5-1)/(I$26-1))*10)</f>
        <v>9.952302492438346</v>
      </c>
      <c r="K5" s="65"/>
      <c r="L5" s="55">
        <v>6.67</v>
      </c>
      <c r="M5" s="55">
        <v>6.25</v>
      </c>
      <c r="N5" s="53">
        <v>6.46</v>
      </c>
      <c r="O5" s="74"/>
      <c r="P5" s="46">
        <f t="shared" si="0"/>
        <v>21.97651507830264</v>
      </c>
    </row>
    <row r="6" spans="2:16" ht="12.75">
      <c r="B6" s="3">
        <v>3</v>
      </c>
      <c r="C6" s="4"/>
      <c r="D6" s="3" t="s">
        <v>76</v>
      </c>
      <c r="F6" s="70">
        <f>SpecAverages!G$25</f>
        <v>98.36662206484148</v>
      </c>
      <c r="G6" s="53">
        <f t="shared" si="1"/>
        <v>5.6720746840350245</v>
      </c>
      <c r="H6" s="72"/>
      <c r="I6" s="55">
        <f>SpecAverages!G$26</f>
        <v>1.1603634532674603</v>
      </c>
      <c r="J6" s="53">
        <f t="shared" si="2"/>
        <v>4.660409455783871</v>
      </c>
      <c r="K6" s="65"/>
      <c r="L6" s="55">
        <v>7.67</v>
      </c>
      <c r="M6" s="55">
        <v>5.12</v>
      </c>
      <c r="N6" s="53">
        <v>6.39</v>
      </c>
      <c r="O6" s="74"/>
      <c r="P6" s="46">
        <f t="shared" si="0"/>
        <v>16.722484139818896</v>
      </c>
    </row>
    <row r="7" spans="2:16" ht="12.75">
      <c r="B7" s="3">
        <v>4</v>
      </c>
      <c r="C7" s="4"/>
      <c r="D7" s="3" t="s">
        <v>86</v>
      </c>
      <c r="F7" s="70">
        <f>SpecAverages!I$25</f>
        <v>93.22252377516944</v>
      </c>
      <c r="G7" s="53">
        <f t="shared" si="1"/>
        <v>4.534839786059875</v>
      </c>
      <c r="H7" s="72"/>
      <c r="I7" s="55">
        <f>SpecAverages!I$26</f>
        <v>1.2114066234751866</v>
      </c>
      <c r="J7" s="53">
        <f t="shared" si="2"/>
        <v>2.960834998919182</v>
      </c>
      <c r="K7" s="65"/>
      <c r="L7" s="55">
        <v>5.33</v>
      </c>
      <c r="M7" s="55">
        <v>4.5</v>
      </c>
      <c r="N7" s="53">
        <v>4.91</v>
      </c>
      <c r="O7" s="74"/>
      <c r="P7" s="46">
        <f t="shared" si="0"/>
        <v>12.405674784979057</v>
      </c>
    </row>
    <row r="8" spans="2:16" ht="12.75">
      <c r="B8" s="3">
        <v>5</v>
      </c>
      <c r="C8" s="4"/>
      <c r="D8" s="3" t="s">
        <v>72</v>
      </c>
      <c r="F8" s="70">
        <f>SpecAverages!K$25</f>
        <v>96.12189385445609</v>
      </c>
      <c r="G8" s="53">
        <f t="shared" si="1"/>
        <v>5.175819924975528</v>
      </c>
      <c r="H8" s="72"/>
      <c r="I8" s="55">
        <f>SpecAverages!K$26</f>
        <v>1.0758758914756879</v>
      </c>
      <c r="J8" s="53">
        <f t="shared" si="2"/>
        <v>7.473575279138983</v>
      </c>
      <c r="K8" s="65"/>
      <c r="L8" s="55">
        <v>5.67</v>
      </c>
      <c r="M8" s="55">
        <v>5.12</v>
      </c>
      <c r="N8" s="53">
        <v>5.39</v>
      </c>
      <c r="O8" s="74"/>
      <c r="P8" s="46">
        <f t="shared" si="0"/>
        <v>18.039395204114513</v>
      </c>
    </row>
    <row r="9" spans="2:16" ht="12.75">
      <c r="B9" s="3">
        <v>6</v>
      </c>
      <c r="C9" s="4"/>
      <c r="D9" s="3" t="s">
        <v>79</v>
      </c>
      <c r="F9" s="70">
        <f>SpecAverages!M$25</f>
        <v>103.78570419363359</v>
      </c>
      <c r="G9" s="53">
        <f t="shared" si="1"/>
        <v>6.870101814315374</v>
      </c>
      <c r="H9" s="72"/>
      <c r="I9" s="55">
        <f>SpecAverages!M$26</f>
        <v>1.1753455493582845</v>
      </c>
      <c r="J9" s="53">
        <f t="shared" si="2"/>
        <v>4.161553532011274</v>
      </c>
      <c r="K9" s="65"/>
      <c r="L9" s="55">
        <v>6.67</v>
      </c>
      <c r="M9" s="55">
        <v>6</v>
      </c>
      <c r="N9" s="53">
        <v>6.33</v>
      </c>
      <c r="O9" s="74"/>
      <c r="P9" s="46">
        <f t="shared" si="0"/>
        <v>17.36165534632665</v>
      </c>
    </row>
    <row r="10" spans="2:16" ht="12.75">
      <c r="B10" s="3">
        <v>7</v>
      </c>
      <c r="C10" s="4"/>
      <c r="D10" s="3" t="s">
        <v>73</v>
      </c>
      <c r="F10" s="70">
        <f>SpecAverages!O$25</f>
        <v>81.84230518596569</v>
      </c>
      <c r="G10" s="53">
        <f t="shared" si="1"/>
        <v>2.01895050917494</v>
      </c>
      <c r="H10" s="72"/>
      <c r="I10" s="55">
        <f>SpecAverages!O$26</f>
        <v>1.1986966392703946</v>
      </c>
      <c r="J10" s="53">
        <f t="shared" si="2"/>
        <v>3.384036857536268</v>
      </c>
      <c r="K10" s="65"/>
      <c r="L10" s="55">
        <v>6</v>
      </c>
      <c r="M10" s="55">
        <v>4.37</v>
      </c>
      <c r="N10" s="53">
        <v>5.18</v>
      </c>
      <c r="O10" s="74"/>
      <c r="P10" s="46">
        <f t="shared" si="0"/>
        <v>10.582987366711208</v>
      </c>
    </row>
    <row r="11" spans="2:16" ht="12.75">
      <c r="B11" s="3">
        <v>8</v>
      </c>
      <c r="C11" s="4"/>
      <c r="D11" s="3" t="s">
        <v>75</v>
      </c>
      <c r="F11" s="70">
        <f>SpecAverages!Q$25</f>
        <v>101.32191353627867</v>
      </c>
      <c r="G11" s="53">
        <f t="shared" si="1"/>
        <v>6.3254176813401894</v>
      </c>
      <c r="H11" s="72"/>
      <c r="I11" s="55">
        <f>SpecAverages!Q$26</f>
        <v>1.061389214406065</v>
      </c>
      <c r="J11" s="53">
        <f t="shared" si="2"/>
        <v>7.955935332642311</v>
      </c>
      <c r="K11" s="65"/>
      <c r="L11" s="55">
        <v>7.33</v>
      </c>
      <c r="M11" s="55">
        <v>6.25</v>
      </c>
      <c r="N11" s="53">
        <v>6.79</v>
      </c>
      <c r="O11" s="74"/>
      <c r="P11" s="46">
        <f t="shared" si="0"/>
        <v>21.0713530139825</v>
      </c>
    </row>
    <row r="12" spans="2:16" ht="12.75">
      <c r="B12" s="3">
        <v>9</v>
      </c>
      <c r="C12" s="4"/>
      <c r="D12" s="3" t="s">
        <v>83</v>
      </c>
      <c r="F12" s="70">
        <f>SpecAverages!S$25</f>
        <v>72.70990880974557</v>
      </c>
      <c r="G12" s="53">
        <f t="shared" si="1"/>
        <v>0</v>
      </c>
      <c r="H12" s="72"/>
      <c r="I12" s="55">
        <f>SpecAverages!S$26</f>
        <v>1.3003291206311067</v>
      </c>
      <c r="J12" s="53">
        <f t="shared" si="2"/>
        <v>0</v>
      </c>
      <c r="K12" s="65"/>
      <c r="L12" s="55">
        <v>2.5</v>
      </c>
      <c r="M12" s="55">
        <v>2.5</v>
      </c>
      <c r="N12" s="53">
        <v>2.5</v>
      </c>
      <c r="O12" s="74"/>
      <c r="P12" s="46">
        <f t="shared" si="0"/>
        <v>2.5</v>
      </c>
    </row>
    <row r="13" spans="2:16" ht="12.75">
      <c r="B13" s="3">
        <v>10</v>
      </c>
      <c r="C13" s="4"/>
      <c r="D13" s="3" t="s">
        <v>81</v>
      </c>
      <c r="F13" s="70">
        <f>SpecAverages!U$25</f>
        <v>114.2816543954267</v>
      </c>
      <c r="G13" s="53">
        <f t="shared" si="1"/>
        <v>9.190500878394966</v>
      </c>
      <c r="H13" s="72"/>
      <c r="I13" s="55">
        <f>SpecAverages!U$26</f>
        <v>1.0376808069587589</v>
      </c>
      <c r="J13" s="53">
        <f t="shared" si="2"/>
        <v>8.745349539212947</v>
      </c>
      <c r="K13" s="65"/>
      <c r="L13" s="55">
        <v>7.67</v>
      </c>
      <c r="M13" s="55">
        <v>6.87</v>
      </c>
      <c r="N13" s="53">
        <v>7.27</v>
      </c>
      <c r="O13" s="74"/>
      <c r="P13" s="46">
        <f t="shared" si="0"/>
        <v>25.205850417607913</v>
      </c>
    </row>
    <row r="14" spans="2:16" ht="12.75">
      <c r="B14" s="3">
        <v>11</v>
      </c>
      <c r="C14" s="4"/>
      <c r="D14" s="3" t="s">
        <v>71</v>
      </c>
      <c r="F14" s="70">
        <f>SpecAverages!W$25</f>
        <v>107.40462988597605</v>
      </c>
      <c r="G14" s="53">
        <f t="shared" si="1"/>
        <v>7.670158181584576</v>
      </c>
      <c r="H14" s="72"/>
      <c r="I14" s="55">
        <f>SpecAverages!W$26</f>
        <v>1.0481005340426448</v>
      </c>
      <c r="J14" s="53">
        <f t="shared" si="2"/>
        <v>8.398405924088642</v>
      </c>
      <c r="K14" s="65"/>
      <c r="L14" s="55">
        <v>7.67</v>
      </c>
      <c r="M14" s="55">
        <v>6.87</v>
      </c>
      <c r="N14" s="53">
        <v>7.27</v>
      </c>
      <c r="O14" s="74"/>
      <c r="P14" s="46">
        <f t="shared" si="0"/>
        <v>23.338564105673218</v>
      </c>
    </row>
    <row r="15" spans="2:16" ht="12.75">
      <c r="B15" s="3">
        <v>12</v>
      </c>
      <c r="C15" s="4"/>
      <c r="D15" s="3" t="s">
        <v>82</v>
      </c>
      <c r="F15" s="70">
        <f>SpecAverages!Y$25</f>
        <v>100.80198576257186</v>
      </c>
      <c r="G15" s="53">
        <f t="shared" si="1"/>
        <v>6.210474308295969</v>
      </c>
      <c r="H15" s="72"/>
      <c r="I15" s="55">
        <f>SpecAverages!Y$26</f>
        <v>1.026462537653593</v>
      </c>
      <c r="J15" s="53">
        <f t="shared" si="2"/>
        <v>9.118882058523495</v>
      </c>
      <c r="K15" s="65"/>
      <c r="L15" s="55">
        <v>7</v>
      </c>
      <c r="M15" s="55">
        <v>6.5</v>
      </c>
      <c r="N15" s="53">
        <v>6.75</v>
      </c>
      <c r="O15" s="74"/>
      <c r="P15" s="46">
        <f t="shared" si="0"/>
        <v>22.079356366819464</v>
      </c>
    </row>
    <row r="16" spans="2:16" ht="12.75">
      <c r="B16" s="3">
        <v>13</v>
      </c>
      <c r="C16" s="4"/>
      <c r="D16" s="3" t="s">
        <v>70</v>
      </c>
      <c r="F16" s="70">
        <f>SpecAverages!AA$25</f>
        <v>98.55548044709073</v>
      </c>
      <c r="G16" s="53">
        <f t="shared" si="1"/>
        <v>5.713826674563704</v>
      </c>
      <c r="H16" s="72"/>
      <c r="I16" s="55">
        <f>SpecAverages!AA$26</f>
        <v>1.1028568870751343</v>
      </c>
      <c r="J16" s="53">
        <f t="shared" si="2"/>
        <v>6.575194344824355</v>
      </c>
      <c r="K16" s="65"/>
      <c r="L16" s="55">
        <v>6.83</v>
      </c>
      <c r="M16" s="55">
        <v>6.12</v>
      </c>
      <c r="N16" s="53">
        <v>6.47</v>
      </c>
      <c r="O16" s="74"/>
      <c r="P16" s="46">
        <f t="shared" si="0"/>
        <v>18.759021019388058</v>
      </c>
    </row>
    <row r="17" spans="2:16" ht="12.75">
      <c r="B17" s="3">
        <v>14</v>
      </c>
      <c r="C17" s="4"/>
      <c r="D17" s="3" t="s">
        <v>85</v>
      </c>
      <c r="F17" s="70">
        <f>SpecAverages!AC$25</f>
        <v>103.49994138918301</v>
      </c>
      <c r="G17" s="53">
        <f t="shared" si="1"/>
        <v>6.806926615191181</v>
      </c>
      <c r="H17" s="72"/>
      <c r="I17" s="55">
        <f>SpecAverages!AC$26</f>
        <v>1.057897979696606</v>
      </c>
      <c r="J17" s="53">
        <f t="shared" si="2"/>
        <v>8.072182292048801</v>
      </c>
      <c r="K17" s="65"/>
      <c r="L17" s="3">
        <v>6.17</v>
      </c>
      <c r="M17" s="3">
        <v>6.25</v>
      </c>
      <c r="N17" s="53">
        <v>6.21</v>
      </c>
      <c r="O17" s="74"/>
      <c r="P17" s="46">
        <f t="shared" si="0"/>
        <v>21.089108907239982</v>
      </c>
    </row>
    <row r="18" spans="1:32" s="16" customFormat="1" ht="12.75">
      <c r="A18"/>
      <c r="B18" s="77">
        <v>15</v>
      </c>
      <c r="C18" s="78"/>
      <c r="D18" s="77" t="s">
        <v>77</v>
      </c>
      <c r="E18" s="69"/>
      <c r="F18" s="70">
        <f>SpecAverages!AE$25</f>
        <v>109.25392284603237</v>
      </c>
      <c r="G18" s="53">
        <f t="shared" si="1"/>
        <v>8.078991833728864</v>
      </c>
      <c r="H18" s="80"/>
      <c r="I18" s="55">
        <f>SpecAverages!AE$26</f>
        <v>1.0244758790520236</v>
      </c>
      <c r="J18" s="53">
        <f t="shared" si="2"/>
        <v>9.185031441486911</v>
      </c>
      <c r="K18" s="81"/>
      <c r="L18" s="79">
        <v>8</v>
      </c>
      <c r="M18" s="55">
        <v>6.5</v>
      </c>
      <c r="N18" s="37">
        <v>7.25</v>
      </c>
      <c r="O18" s="82"/>
      <c r="P18" s="46">
        <f t="shared" si="0"/>
        <v>24.514023275215777</v>
      </c>
      <c r="AF18" s="83"/>
    </row>
    <row r="19" spans="1:32" s="16" customFormat="1" ht="12.75">
      <c r="A19"/>
      <c r="B19" s="77">
        <v>16</v>
      </c>
      <c r="C19" s="78"/>
      <c r="D19" s="77" t="s">
        <v>80</v>
      </c>
      <c r="E19" s="69"/>
      <c r="F19" s="70">
        <f>SpecAverages!AG$25</f>
        <v>117.9432928611067</v>
      </c>
      <c r="G19" s="53">
        <f t="shared" si="1"/>
        <v>10</v>
      </c>
      <c r="H19" s="69"/>
      <c r="I19" s="55">
        <f>SpecAverages!AG$26</f>
        <v>1.0365914742995364</v>
      </c>
      <c r="J19" s="53">
        <f t="shared" si="2"/>
        <v>8.78162083574701</v>
      </c>
      <c r="K19" s="78"/>
      <c r="L19" s="77">
        <v>7.83</v>
      </c>
      <c r="M19" s="77">
        <v>6.62</v>
      </c>
      <c r="N19" s="37">
        <v>7.22</v>
      </c>
      <c r="O19" s="82"/>
      <c r="P19" s="46">
        <f t="shared" si="0"/>
        <v>26.00162083574701</v>
      </c>
      <c r="AF19" s="83"/>
    </row>
    <row r="20" spans="1:32" s="13" customFormat="1" ht="12.75">
      <c r="A20"/>
      <c r="B20" s="77">
        <v>17</v>
      </c>
      <c r="C20" s="78"/>
      <c r="D20" s="77" t="s">
        <v>78</v>
      </c>
      <c r="E20" s="69"/>
      <c r="F20" s="70">
        <f>SpecAverages!AI$25</f>
        <v>105.32822210117368</v>
      </c>
      <c r="G20" s="53">
        <f t="shared" si="1"/>
        <v>7.211114970834597</v>
      </c>
      <c r="H20" s="33"/>
      <c r="I20" s="55">
        <f>SpecAverages!AI$26</f>
        <v>1.140369731321007</v>
      </c>
      <c r="J20" s="53">
        <f t="shared" si="2"/>
        <v>5.326136505642997</v>
      </c>
      <c r="K20" s="51"/>
      <c r="L20" s="77">
        <v>7.83</v>
      </c>
      <c r="M20" s="77">
        <v>6.37</v>
      </c>
      <c r="N20" s="53">
        <v>7.1</v>
      </c>
      <c r="O20" s="73"/>
      <c r="P20" s="46">
        <f t="shared" si="0"/>
        <v>19.637251476477594</v>
      </c>
      <c r="AF20" s="63"/>
    </row>
    <row r="21" spans="2:16" ht="12.75">
      <c r="B21" s="3">
        <v>18</v>
      </c>
      <c r="C21" s="4"/>
      <c r="D21" s="3" t="s">
        <v>83</v>
      </c>
      <c r="F21" s="70">
        <f>SpecAverages!AK$25</f>
        <v>87.84402841062948</v>
      </c>
      <c r="G21" s="53">
        <f t="shared" si="1"/>
        <v>3.3457854012646004</v>
      </c>
      <c r="I21" s="55">
        <f>SpecAverages!AK$26</f>
        <v>1.0599217836742378</v>
      </c>
      <c r="J21" s="53">
        <f t="shared" si="2"/>
        <v>8.004796086762443</v>
      </c>
      <c r="K21" s="4"/>
      <c r="L21" s="79">
        <v>4.5</v>
      </c>
      <c r="M21" s="3">
        <v>4.25</v>
      </c>
      <c r="N21" s="37">
        <v>4.37</v>
      </c>
      <c r="O21" s="73"/>
      <c r="P21" s="46">
        <f t="shared" si="0"/>
        <v>15.720581488027044</v>
      </c>
    </row>
    <row r="23" spans="5:9" ht="12.75">
      <c r="E23" s="71" t="s">
        <v>62</v>
      </c>
      <c r="F23" s="9">
        <v>106</v>
      </c>
      <c r="I23" s="12">
        <v>1.02</v>
      </c>
    </row>
    <row r="24" spans="5:9" ht="12.75">
      <c r="E24" s="71" t="s">
        <v>63</v>
      </c>
      <c r="F24" s="9">
        <v>85</v>
      </c>
      <c r="I24" s="12">
        <v>1.21</v>
      </c>
    </row>
    <row r="25" spans="5:9" ht="12.75">
      <c r="E25" s="71" t="s">
        <v>65</v>
      </c>
      <c r="F25" s="9">
        <f>MAX(F4:F21,F23)</f>
        <v>117.9432928611067</v>
      </c>
      <c r="I25" s="12">
        <f>MIN(I4:I21,I23)</f>
        <v>1.0014324950502287</v>
      </c>
    </row>
    <row r="26" spans="5:9" ht="12.75">
      <c r="E26" s="71" t="s">
        <v>66</v>
      </c>
      <c r="F26" s="9">
        <f>MIN(F4:F21,F24)</f>
        <v>72.70990880974557</v>
      </c>
      <c r="I26" s="12">
        <f>MAX(I4:I21,I24)</f>
        <v>1.3003291206311067</v>
      </c>
    </row>
    <row r="27" spans="5:9" ht="12.75">
      <c r="E27" s="71" t="s">
        <v>64</v>
      </c>
      <c r="F27" s="9">
        <f>F25-F26</f>
        <v>45.23338405136113</v>
      </c>
      <c r="I27" s="12">
        <f>I26-1</f>
        <v>0.3003291206311067</v>
      </c>
    </row>
    <row r="29" spans="4:9" ht="12.75">
      <c r="D29" s="13" t="s">
        <v>32</v>
      </c>
      <c r="E29" s="33"/>
      <c r="F29" s="15" t="s">
        <v>60</v>
      </c>
      <c r="H29"/>
      <c r="I29"/>
    </row>
    <row r="30" spans="4:10" ht="12.75">
      <c r="D30" s="13"/>
      <c r="E30" s="33"/>
      <c r="F30" s="15"/>
      <c r="H30"/>
      <c r="I30"/>
      <c r="J30" t="s">
        <v>47</v>
      </c>
    </row>
    <row r="31" spans="4:8" ht="12.75">
      <c r="D31" s="13" t="s">
        <v>33</v>
      </c>
      <c r="E31" s="33"/>
      <c r="F31" s="15" t="s">
        <v>59</v>
      </c>
      <c r="H3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6" r:id="rId1"/>
  <headerFooter alignWithMargins="0">
    <oddHeader>&amp;LMacclesfield Quiz League&amp;C2022-3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F31"/>
  <sheetViews>
    <sheetView workbookViewId="0" topLeftCell="A1">
      <selection activeCell="L23" sqref="L23"/>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6.421875" style="0" customWidth="1"/>
    <col min="15" max="15" width="3.7109375" style="29" customWidth="1"/>
    <col min="16" max="16" width="7.421875" style="0" customWidth="1"/>
    <col min="17" max="17" width="8.28125" style="0" customWidth="1"/>
    <col min="18" max="30" width="4.7109375" style="0" customWidth="1"/>
    <col min="32" max="32" width="9.140625" style="9" customWidth="1"/>
  </cols>
  <sheetData>
    <row r="2" spans="2:16" ht="12.75">
      <c r="B2" s="16"/>
      <c r="C2" s="16"/>
      <c r="D2" s="16"/>
      <c r="E2" s="69"/>
      <c r="G2" s="52" t="s">
        <v>26</v>
      </c>
      <c r="H2" s="64"/>
      <c r="J2" s="54" t="s">
        <v>27</v>
      </c>
      <c r="K2" s="68"/>
      <c r="L2" s="47" t="s">
        <v>29</v>
      </c>
      <c r="M2" s="48"/>
      <c r="N2" s="49"/>
      <c r="O2" s="75"/>
      <c r="P2" s="50" t="s">
        <v>30</v>
      </c>
    </row>
    <row r="3" spans="2:16" ht="12.75">
      <c r="B3" s="35" t="s">
        <v>23</v>
      </c>
      <c r="C3" s="51"/>
      <c r="D3" s="37" t="s">
        <v>38</v>
      </c>
      <c r="E3" s="51"/>
      <c r="F3" s="52" t="s">
        <v>28</v>
      </c>
      <c r="G3" s="37"/>
      <c r="H3" s="71"/>
      <c r="I3" s="76" t="s">
        <v>31</v>
      </c>
      <c r="J3" s="37"/>
      <c r="K3" s="51"/>
      <c r="L3" s="54" t="s">
        <v>2</v>
      </c>
      <c r="M3" s="54" t="s">
        <v>3</v>
      </c>
      <c r="N3" s="54" t="s">
        <v>7</v>
      </c>
      <c r="O3" s="73"/>
      <c r="P3" s="1"/>
    </row>
    <row r="4" spans="2:16" ht="12.75">
      <c r="B4" s="3">
        <v>1</v>
      </c>
      <c r="C4" s="4"/>
      <c r="D4" s="77" t="s">
        <v>74</v>
      </c>
      <c r="F4" s="70">
        <f>GKAverages!C$25</f>
        <v>121.37720947025926</v>
      </c>
      <c r="G4" s="53">
        <f>IF(F4="","",((F4-F$26)/F$27)*10)</f>
        <v>10</v>
      </c>
      <c r="H4" s="72"/>
      <c r="I4" s="55">
        <f>GKAverages!C$26</f>
        <v>1.0559822514639485</v>
      </c>
      <c r="J4" s="53">
        <f>IF(I4="","",(1-(I4-1)/(I$26-1))*10)</f>
        <v>8.023765829837659</v>
      </c>
      <c r="K4" s="65"/>
      <c r="L4" s="79">
        <v>8.33</v>
      </c>
      <c r="M4" s="79">
        <v>7.37</v>
      </c>
      <c r="N4" s="53">
        <v>7.85</v>
      </c>
      <c r="O4" s="74"/>
      <c r="P4" s="46">
        <f aca="true" t="shared" si="0" ref="P4:P21">IF(G4="","",G4+J4+N4)</f>
        <v>25.87376582983766</v>
      </c>
    </row>
    <row r="5" spans="2:16" ht="12.75">
      <c r="B5" s="3">
        <v>2</v>
      </c>
      <c r="C5" s="4"/>
      <c r="D5" s="77" t="s">
        <v>84</v>
      </c>
      <c r="F5" s="70">
        <f>GKAverages!E$25</f>
        <v>99.25245526496396</v>
      </c>
      <c r="G5" s="53">
        <f aca="true" t="shared" si="1" ref="G5:G21">IF(F5="","",((F5-F$26)/F$27)*10)</f>
        <v>4.618309814964029</v>
      </c>
      <c r="H5" s="72"/>
      <c r="I5" s="55">
        <f>GKAverages!E26</f>
        <v>1.000392580329334</v>
      </c>
      <c r="J5" s="53">
        <f aca="true" t="shared" si="2" ref="J5:J21">IF(I5="","",(1-(I5-1)/(I$26-1))*10)</f>
        <v>9.98614148875625</v>
      </c>
      <c r="K5" s="65"/>
      <c r="L5" s="55">
        <v>6</v>
      </c>
      <c r="M5" s="55">
        <v>5.37</v>
      </c>
      <c r="N5" s="53">
        <v>5.68</v>
      </c>
      <c r="O5" s="74"/>
      <c r="P5" s="46">
        <f t="shared" si="0"/>
        <v>20.284451303720278</v>
      </c>
    </row>
    <row r="6" spans="2:16" ht="12.75">
      <c r="B6" s="3">
        <v>3</v>
      </c>
      <c r="C6" s="4"/>
      <c r="D6" s="77" t="s">
        <v>76</v>
      </c>
      <c r="F6" s="70">
        <f>GKAverages!G$25</f>
        <v>95.8550667087635</v>
      </c>
      <c r="G6" s="53">
        <f t="shared" si="1"/>
        <v>3.791919045692498</v>
      </c>
      <c r="H6" s="72"/>
      <c r="I6" s="55">
        <f>GKAverages!G$26</f>
        <v>1.1842202097004915</v>
      </c>
      <c r="J6" s="53">
        <f t="shared" si="2"/>
        <v>3.496826874156139</v>
      </c>
      <c r="K6" s="65"/>
      <c r="L6" s="55">
        <v>7</v>
      </c>
      <c r="M6" s="55">
        <v>5.37</v>
      </c>
      <c r="N6" s="53">
        <v>6.18</v>
      </c>
      <c r="O6" s="74"/>
      <c r="P6" s="46">
        <f t="shared" si="0"/>
        <v>13.468745919848637</v>
      </c>
    </row>
    <row r="7" spans="2:16" ht="12.75">
      <c r="B7" s="3">
        <v>4</v>
      </c>
      <c r="C7" s="4"/>
      <c r="D7" s="77" t="s">
        <v>86</v>
      </c>
      <c r="F7" s="70">
        <f>GKAverages!I$25</f>
        <v>92.39306940215718</v>
      </c>
      <c r="G7" s="53">
        <f t="shared" si="1"/>
        <v>2.949812654240475</v>
      </c>
      <c r="H7" s="72"/>
      <c r="I7" s="55">
        <f>GKAverages!I$26</f>
        <v>1.2665072684550893</v>
      </c>
      <c r="J7" s="53">
        <f t="shared" si="2"/>
        <v>0.5920044881233877</v>
      </c>
      <c r="K7" s="65"/>
      <c r="L7" s="55">
        <v>4.83</v>
      </c>
      <c r="M7" s="55">
        <v>4.25</v>
      </c>
      <c r="N7" s="53">
        <v>4.54</v>
      </c>
      <c r="O7" s="74"/>
      <c r="P7" s="46">
        <f t="shared" si="0"/>
        <v>8.081817142363862</v>
      </c>
    </row>
    <row r="8" spans="2:16" ht="12.75">
      <c r="B8" s="3">
        <v>5</v>
      </c>
      <c r="C8" s="4"/>
      <c r="D8" s="77" t="s">
        <v>72</v>
      </c>
      <c r="F8" s="70">
        <f>GKAverages!K$25</f>
        <v>99.59693976329334</v>
      </c>
      <c r="G8" s="53">
        <f t="shared" si="1"/>
        <v>4.70210323595998</v>
      </c>
      <c r="H8" s="72"/>
      <c r="I8" s="55">
        <f>GKAverages!K$26</f>
        <v>1.0615335745007795</v>
      </c>
      <c r="J8" s="53">
        <f t="shared" si="2"/>
        <v>7.827798108138228</v>
      </c>
      <c r="K8" s="65"/>
      <c r="L8" s="55">
        <v>5.83</v>
      </c>
      <c r="M8" s="55">
        <v>4.37</v>
      </c>
      <c r="N8" s="53">
        <v>5.1</v>
      </c>
      <c r="O8" s="74"/>
      <c r="P8" s="46">
        <f t="shared" si="0"/>
        <v>17.629901344098208</v>
      </c>
    </row>
    <row r="9" spans="2:16" ht="12.75">
      <c r="B9" s="3">
        <v>6</v>
      </c>
      <c r="C9" s="4"/>
      <c r="D9" s="77" t="s">
        <v>79</v>
      </c>
      <c r="F9" s="70">
        <f>GKAverages!M$25</f>
        <v>101.74537808176635</v>
      </c>
      <c r="G9" s="53">
        <f t="shared" si="1"/>
        <v>5.224695681706297</v>
      </c>
      <c r="H9" s="72"/>
      <c r="I9" s="55">
        <f>GKAverages!M$26</f>
        <v>1.008274971520834</v>
      </c>
      <c r="J9" s="53">
        <f t="shared" si="2"/>
        <v>9.70788453395585</v>
      </c>
      <c r="K9" s="65"/>
      <c r="L9" s="55">
        <v>6.33</v>
      </c>
      <c r="M9" s="55">
        <v>5</v>
      </c>
      <c r="N9" s="53">
        <v>5.67</v>
      </c>
      <c r="O9" s="74"/>
      <c r="P9" s="46">
        <f t="shared" si="0"/>
        <v>20.602580215662147</v>
      </c>
    </row>
    <row r="10" spans="2:16" ht="12.75">
      <c r="B10" s="3">
        <v>7</v>
      </c>
      <c r="C10" s="4"/>
      <c r="D10" s="77" t="s">
        <v>73</v>
      </c>
      <c r="F10" s="70">
        <f>GKAverages!O$25</f>
        <v>90.91980306009123</v>
      </c>
      <c r="G10" s="53">
        <f t="shared" si="1"/>
        <v>2.5914510227633407</v>
      </c>
      <c r="H10" s="72"/>
      <c r="I10" s="55">
        <f>GKAverages!O$26</f>
        <v>1.049965937699788</v>
      </c>
      <c r="J10" s="53">
        <f t="shared" si="2"/>
        <v>8.236148228334235</v>
      </c>
      <c r="K10" s="65"/>
      <c r="L10" s="55">
        <v>5.33</v>
      </c>
      <c r="M10" s="55">
        <v>4.12</v>
      </c>
      <c r="N10" s="53">
        <v>4.72</v>
      </c>
      <c r="O10" s="74"/>
      <c r="P10" s="46">
        <f t="shared" si="0"/>
        <v>15.547599251097576</v>
      </c>
    </row>
    <row r="11" spans="2:16" ht="12.75">
      <c r="B11" s="3">
        <v>8</v>
      </c>
      <c r="C11" s="4"/>
      <c r="D11" s="77" t="s">
        <v>75</v>
      </c>
      <c r="F11" s="70">
        <f>GKAverages!Q$25</f>
        <v>97.22585354085393</v>
      </c>
      <c r="G11" s="53">
        <f t="shared" si="1"/>
        <v>4.125353260219138</v>
      </c>
      <c r="H11" s="72"/>
      <c r="I11" s="55">
        <f>GKAverages!Q$26</f>
        <v>1.0362142072724605</v>
      </c>
      <c r="J11" s="53">
        <f t="shared" si="2"/>
        <v>8.721599221437778</v>
      </c>
      <c r="K11" s="65"/>
      <c r="L11" s="55">
        <v>6.17</v>
      </c>
      <c r="M11" s="55">
        <v>5.37</v>
      </c>
      <c r="N11" s="53">
        <v>5.77</v>
      </c>
      <c r="O11" s="74"/>
      <c r="P11" s="46">
        <f t="shared" si="0"/>
        <v>18.616952481656917</v>
      </c>
    </row>
    <row r="12" spans="2:16" ht="12.75">
      <c r="B12" s="3">
        <v>9</v>
      </c>
      <c r="C12" s="4"/>
      <c r="D12" s="77" t="s">
        <v>83</v>
      </c>
      <c r="F12" s="70">
        <f>GKAverages!S$25</f>
        <v>86.853786724236</v>
      </c>
      <c r="G12" s="53">
        <f t="shared" si="1"/>
        <v>1.6024212688585147</v>
      </c>
      <c r="H12" s="72"/>
      <c r="I12" s="55">
        <f>GKAverages!S$26</f>
        <v>1.2659382911664772</v>
      </c>
      <c r="J12" s="53">
        <f t="shared" si="2"/>
        <v>0.6120900032714482</v>
      </c>
      <c r="K12" s="65"/>
      <c r="L12" s="55">
        <v>3.37</v>
      </c>
      <c r="M12" s="55">
        <v>4.12</v>
      </c>
      <c r="N12" s="53">
        <v>3.74</v>
      </c>
      <c r="O12" s="74"/>
      <c r="P12" s="46">
        <f t="shared" si="0"/>
        <v>5.954511272129963</v>
      </c>
    </row>
    <row r="13" spans="2:16" ht="12.75">
      <c r="B13" s="3">
        <v>10</v>
      </c>
      <c r="C13" s="4"/>
      <c r="D13" s="77" t="s">
        <v>81</v>
      </c>
      <c r="F13" s="70">
        <f>GKAverages!U$25</f>
        <v>118.3715389486478</v>
      </c>
      <c r="G13" s="53">
        <f t="shared" si="1"/>
        <v>9.268891875791464</v>
      </c>
      <c r="H13" s="72"/>
      <c r="I13" s="55">
        <f>GKAverages!U$26</f>
        <v>1.005451828162494</v>
      </c>
      <c r="J13" s="53">
        <f t="shared" si="2"/>
        <v>9.807544555232612</v>
      </c>
      <c r="K13" s="65"/>
      <c r="L13" s="55">
        <v>6.83</v>
      </c>
      <c r="M13" s="55">
        <v>6.87</v>
      </c>
      <c r="N13" s="53">
        <v>6.85</v>
      </c>
      <c r="O13" s="74"/>
      <c r="P13" s="46">
        <f t="shared" si="0"/>
        <v>25.92643643102408</v>
      </c>
    </row>
    <row r="14" spans="2:16" ht="12.75">
      <c r="B14" s="3">
        <v>11</v>
      </c>
      <c r="C14" s="4"/>
      <c r="D14" s="77" t="s">
        <v>71</v>
      </c>
      <c r="F14" s="70">
        <f>GKAverages!W$25</f>
        <v>98.86155908494469</v>
      </c>
      <c r="G14" s="53">
        <f t="shared" si="1"/>
        <v>4.523227080220052</v>
      </c>
      <c r="H14" s="72"/>
      <c r="I14" s="55">
        <f>GKAverages!W$26</f>
        <v>1.2283728405098295</v>
      </c>
      <c r="J14" s="53">
        <f t="shared" si="2"/>
        <v>1.9381911382538863</v>
      </c>
      <c r="K14" s="65"/>
      <c r="L14" s="55">
        <v>6.33</v>
      </c>
      <c r="M14" s="55">
        <v>5.5</v>
      </c>
      <c r="N14" s="53">
        <v>5.91</v>
      </c>
      <c r="O14" s="74"/>
      <c r="P14" s="46">
        <f t="shared" si="0"/>
        <v>12.371418218473938</v>
      </c>
    </row>
    <row r="15" spans="2:16" ht="12.75">
      <c r="B15" s="3">
        <v>12</v>
      </c>
      <c r="C15" s="4"/>
      <c r="D15" s="77" t="s">
        <v>82</v>
      </c>
      <c r="F15" s="70">
        <f>GKAverages!Y$25</f>
        <v>116.67532341119416</v>
      </c>
      <c r="G15" s="53">
        <f t="shared" si="1"/>
        <v>8.856299427309711</v>
      </c>
      <c r="H15" s="72"/>
      <c r="I15" s="55">
        <f>GKAverages!Y$26</f>
        <v>1.1800804640845073</v>
      </c>
      <c r="J15" s="53">
        <f t="shared" si="2"/>
        <v>3.642964382529774</v>
      </c>
      <c r="K15" s="65"/>
      <c r="L15" s="55">
        <v>6.33</v>
      </c>
      <c r="M15" s="55">
        <v>6.5</v>
      </c>
      <c r="N15" s="53">
        <v>6.41</v>
      </c>
      <c r="O15" s="74"/>
      <c r="P15" s="46">
        <f t="shared" si="0"/>
        <v>18.909263809839487</v>
      </c>
    </row>
    <row r="16" spans="2:16" ht="12.75">
      <c r="B16" s="3">
        <v>13</v>
      </c>
      <c r="C16" s="4"/>
      <c r="D16" s="77" t="s">
        <v>70</v>
      </c>
      <c r="F16" s="70">
        <f>GKAverages!AA$25</f>
        <v>98.77572473577975</v>
      </c>
      <c r="G16" s="53">
        <f t="shared" si="1"/>
        <v>4.502348481065747</v>
      </c>
      <c r="H16" s="72"/>
      <c r="I16" s="55">
        <f>GKAverages!AA$26</f>
        <v>1.015199512058904</v>
      </c>
      <c r="J16" s="53">
        <f t="shared" si="2"/>
        <v>9.463440745680902</v>
      </c>
      <c r="K16" s="65"/>
      <c r="L16" s="55">
        <v>6.33</v>
      </c>
      <c r="M16" s="55">
        <v>4.75</v>
      </c>
      <c r="N16" s="53">
        <v>5.54</v>
      </c>
      <c r="O16" s="74"/>
      <c r="P16" s="46">
        <f t="shared" si="0"/>
        <v>19.50578922674665</v>
      </c>
    </row>
    <row r="17" spans="2:16" ht="12.75">
      <c r="B17" s="3">
        <v>14</v>
      </c>
      <c r="C17" s="4"/>
      <c r="D17" s="77" t="s">
        <v>85</v>
      </c>
      <c r="F17" s="70">
        <f>GKAverages!AC$25</f>
        <v>97.51638557656217</v>
      </c>
      <c r="G17" s="53">
        <f t="shared" si="1"/>
        <v>4.196023125768892</v>
      </c>
      <c r="H17" s="72"/>
      <c r="I17" s="55">
        <f>GKAverages!AC$26</f>
        <v>1.1445515665858563</v>
      </c>
      <c r="J17" s="53">
        <f t="shared" si="2"/>
        <v>4.897172983093926</v>
      </c>
      <c r="K17" s="65"/>
      <c r="L17" s="3">
        <v>4.83</v>
      </c>
      <c r="M17" s="55">
        <v>4</v>
      </c>
      <c r="N17" s="53">
        <v>4.41</v>
      </c>
      <c r="O17" s="74"/>
      <c r="P17" s="46">
        <f t="shared" si="0"/>
        <v>13.503196108862817</v>
      </c>
    </row>
    <row r="18" spans="1:32" s="16" customFormat="1" ht="12.75">
      <c r="A18"/>
      <c r="B18" s="77">
        <v>15</v>
      </c>
      <c r="C18" s="78"/>
      <c r="D18" s="77" t="s">
        <v>77</v>
      </c>
      <c r="E18" s="69"/>
      <c r="F18" s="70">
        <f>GKAverages!AE$25</f>
        <v>97.74939531179933</v>
      </c>
      <c r="G18" s="53">
        <f t="shared" si="1"/>
        <v>4.252701098030546</v>
      </c>
      <c r="H18" s="80"/>
      <c r="I18" s="55">
        <f>GKAverages!AE$26</f>
        <v>1.0650252775471682</v>
      </c>
      <c r="J18" s="53">
        <f t="shared" si="2"/>
        <v>7.704537205050448</v>
      </c>
      <c r="K18" s="81"/>
      <c r="L18" s="79">
        <v>6.5</v>
      </c>
      <c r="M18" s="77">
        <v>5.75</v>
      </c>
      <c r="N18" s="37">
        <v>6.12</v>
      </c>
      <c r="O18" s="82"/>
      <c r="P18" s="46">
        <f t="shared" si="0"/>
        <v>18.077238303080996</v>
      </c>
      <c r="AF18" s="83"/>
    </row>
    <row r="19" spans="1:32" s="16" customFormat="1" ht="12.75">
      <c r="A19"/>
      <c r="B19" s="77">
        <v>16</v>
      </c>
      <c r="C19" s="78"/>
      <c r="D19" s="77" t="s">
        <v>80</v>
      </c>
      <c r="E19" s="69"/>
      <c r="F19" s="70">
        <f>GKAverages!AG$25</f>
        <v>106.3934108071736</v>
      </c>
      <c r="G19" s="53">
        <f t="shared" si="1"/>
        <v>6.355296811370522</v>
      </c>
      <c r="H19" s="69"/>
      <c r="I19" s="55">
        <f>GKAverages!AG$26</f>
        <v>1.0886430676906382</v>
      </c>
      <c r="J19" s="53">
        <f t="shared" si="2"/>
        <v>6.870803607620805</v>
      </c>
      <c r="K19" s="78"/>
      <c r="L19" s="79">
        <v>5</v>
      </c>
      <c r="M19" s="77">
        <v>6.75</v>
      </c>
      <c r="N19" s="37">
        <v>5.87</v>
      </c>
      <c r="O19" s="82"/>
      <c r="P19" s="46">
        <f t="shared" si="0"/>
        <v>19.096100418991327</v>
      </c>
      <c r="AF19" s="83"/>
    </row>
    <row r="20" spans="1:32" s="13" customFormat="1" ht="12.75">
      <c r="A20"/>
      <c r="B20" s="77">
        <v>17</v>
      </c>
      <c r="C20" s="78"/>
      <c r="D20" s="77" t="s">
        <v>78</v>
      </c>
      <c r="E20" s="69"/>
      <c r="F20" s="70">
        <f>GKAverages!AI$25</f>
        <v>104.86822024739868</v>
      </c>
      <c r="G20" s="53">
        <f t="shared" si="1"/>
        <v>5.984304980695827</v>
      </c>
      <c r="H20" s="33"/>
      <c r="I20" s="55">
        <f>GKAverages!AI$26</f>
        <v>1.2832774187855975</v>
      </c>
      <c r="J20" s="53">
        <f t="shared" si="2"/>
        <v>0</v>
      </c>
      <c r="K20" s="51"/>
      <c r="L20" s="77">
        <v>6.83</v>
      </c>
      <c r="M20" s="55">
        <v>6</v>
      </c>
      <c r="N20" s="37">
        <v>6.41</v>
      </c>
      <c r="O20" s="73"/>
      <c r="P20" s="46">
        <f t="shared" si="0"/>
        <v>12.394304980695827</v>
      </c>
      <c r="AF20" s="63"/>
    </row>
    <row r="21" spans="2:16" ht="12.75">
      <c r="B21" s="3">
        <v>18</v>
      </c>
      <c r="C21" s="4"/>
      <c r="D21" s="77" t="s">
        <v>83</v>
      </c>
      <c r="F21" s="70">
        <f>GKAverages!AK$25</f>
        <v>80.26604653707116</v>
      </c>
      <c r="G21" s="53">
        <f t="shared" si="1"/>
        <v>0</v>
      </c>
      <c r="I21" s="55">
        <f>GKAverages!AK$26</f>
        <v>1.0477225502816914</v>
      </c>
      <c r="J21" s="53">
        <f t="shared" si="2"/>
        <v>8.315342236374624</v>
      </c>
      <c r="K21" s="4"/>
      <c r="L21" s="79">
        <v>3.5</v>
      </c>
      <c r="M21" s="3">
        <v>3.25</v>
      </c>
      <c r="N21" s="37">
        <v>3.37</v>
      </c>
      <c r="O21" s="73"/>
      <c r="P21" s="46">
        <f t="shared" si="0"/>
        <v>11.685342236374623</v>
      </c>
    </row>
    <row r="23" spans="5:9" ht="12.75">
      <c r="E23" s="71" t="s">
        <v>62</v>
      </c>
      <c r="F23" s="9">
        <v>112</v>
      </c>
      <c r="I23" s="12">
        <v>1.02</v>
      </c>
    </row>
    <row r="24" spans="5:9" ht="12.75">
      <c r="E24" s="71" t="s">
        <v>63</v>
      </c>
      <c r="F24" s="9">
        <v>84</v>
      </c>
      <c r="I24" s="12">
        <v>1.16</v>
      </c>
    </row>
    <row r="25" spans="5:9" ht="12.75">
      <c r="E25" s="71" t="s">
        <v>65</v>
      </c>
      <c r="F25" s="9">
        <f>MAX(F4:F21)</f>
        <v>121.37720947025926</v>
      </c>
      <c r="I25" s="12">
        <f>MIN(I4:I21)</f>
        <v>1.000392580329334</v>
      </c>
    </row>
    <row r="26" spans="5:9" ht="12.75">
      <c r="E26" s="71" t="s">
        <v>66</v>
      </c>
      <c r="F26" s="9">
        <f>MIN(F4:F21)</f>
        <v>80.26604653707116</v>
      </c>
      <c r="I26" s="12">
        <f>MAX(I4:I21)</f>
        <v>1.2832774187855975</v>
      </c>
    </row>
    <row r="27" spans="5:9" ht="12.75">
      <c r="E27" s="71" t="s">
        <v>64</v>
      </c>
      <c r="F27" s="9">
        <f>F25-F26</f>
        <v>41.1111629331881</v>
      </c>
      <c r="I27" s="12">
        <f>I26-I25</f>
        <v>0.28288483845626344</v>
      </c>
    </row>
    <row r="29" spans="4:9" ht="12.75">
      <c r="D29" s="13" t="s">
        <v>32</v>
      </c>
      <c r="E29" s="33"/>
      <c r="F29" s="15" t="s">
        <v>60</v>
      </c>
      <c r="H29"/>
      <c r="I29"/>
    </row>
    <row r="30" spans="4:10" ht="12.75">
      <c r="D30" s="13"/>
      <c r="E30" s="33"/>
      <c r="F30" s="15"/>
      <c r="H30"/>
      <c r="I30"/>
      <c r="J30" t="s">
        <v>47</v>
      </c>
    </row>
    <row r="31" spans="4:8" ht="12.75">
      <c r="D31" s="13" t="s">
        <v>33</v>
      </c>
      <c r="E31" s="33"/>
      <c r="F31" s="15" t="s">
        <v>59</v>
      </c>
      <c r="H3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6" r:id="rId1"/>
  <headerFooter alignWithMargins="0">
    <oddHeader>&amp;LMacclesfield Quiz League&amp;C2022-3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U28"/>
  <sheetViews>
    <sheetView zoomScale="75" zoomScaleNormal="75" workbookViewId="0" topLeftCell="A1">
      <selection activeCell="AL13" sqref="AL13"/>
    </sheetView>
  </sheetViews>
  <sheetFormatPr defaultColWidth="9.140625" defaultRowHeight="12.75"/>
  <cols>
    <col min="1" max="1" width="22.57421875" style="111" bestFit="1" customWidth="1"/>
    <col min="2" max="2" width="6.7109375" style="136" customWidth="1"/>
    <col min="3" max="4" width="5.7109375" style="137" customWidth="1"/>
    <col min="5" max="38" width="5.7109375" style="111" customWidth="1"/>
    <col min="39" max="39" width="10.7109375" style="111" hidden="1" customWidth="1"/>
    <col min="40" max="40" width="6.7109375" style="111" hidden="1" customWidth="1"/>
    <col min="41" max="41" width="6.7109375" style="111" customWidth="1"/>
    <col min="42" max="42" width="10.28125" style="137" customWidth="1"/>
    <col min="43" max="43" width="10.28125" style="111" bestFit="1" customWidth="1"/>
    <col min="44" max="16384" width="9.140625" style="111" customWidth="1"/>
  </cols>
  <sheetData>
    <row r="1" spans="1:43" ht="12.75">
      <c r="A1" s="100" t="s">
        <v>0</v>
      </c>
      <c r="B1" s="101" t="s">
        <v>7</v>
      </c>
      <c r="C1" s="102" t="s">
        <v>5</v>
      </c>
      <c r="D1" s="102"/>
      <c r="E1" s="103" t="s">
        <v>6</v>
      </c>
      <c r="F1" s="104"/>
      <c r="G1" s="105" t="s">
        <v>8</v>
      </c>
      <c r="H1" s="105"/>
      <c r="I1" s="103" t="s">
        <v>9</v>
      </c>
      <c r="J1" s="104"/>
      <c r="K1" s="105" t="s">
        <v>16</v>
      </c>
      <c r="L1" s="105"/>
      <c r="M1" s="103" t="s">
        <v>10</v>
      </c>
      <c r="N1" s="104"/>
      <c r="O1" s="105" t="s">
        <v>11</v>
      </c>
      <c r="P1" s="105"/>
      <c r="Q1" s="103" t="s">
        <v>12</v>
      </c>
      <c r="R1" s="104"/>
      <c r="S1" s="105" t="s">
        <v>13</v>
      </c>
      <c r="T1" s="105"/>
      <c r="U1" s="103" t="s">
        <v>14</v>
      </c>
      <c r="V1" s="104"/>
      <c r="W1" s="105" t="s">
        <v>15</v>
      </c>
      <c r="X1" s="105"/>
      <c r="Y1" s="103" t="s">
        <v>4</v>
      </c>
      <c r="Z1" s="104"/>
      <c r="AA1" s="105" t="s">
        <v>17</v>
      </c>
      <c r="AB1" s="104"/>
      <c r="AC1" s="106" t="s">
        <v>18</v>
      </c>
      <c r="AD1" s="106"/>
      <c r="AE1" s="106" t="s">
        <v>19</v>
      </c>
      <c r="AF1" s="106"/>
      <c r="AG1" s="106" t="s">
        <v>20</v>
      </c>
      <c r="AH1" s="106"/>
      <c r="AI1" s="106" t="s">
        <v>21</v>
      </c>
      <c r="AJ1" s="106"/>
      <c r="AK1" s="107" t="s">
        <v>22</v>
      </c>
      <c r="AL1" s="107"/>
      <c r="AM1" s="157" t="s">
        <v>88</v>
      </c>
      <c r="AN1" s="108" t="s">
        <v>35</v>
      </c>
      <c r="AO1" s="108" t="s">
        <v>30</v>
      </c>
      <c r="AP1" s="109" t="s">
        <v>35</v>
      </c>
      <c r="AQ1" s="110" t="s">
        <v>1</v>
      </c>
    </row>
    <row r="2" spans="1:43" ht="12.75">
      <c r="A2" s="112"/>
      <c r="B2" s="113"/>
      <c r="C2" s="114"/>
      <c r="D2" s="114"/>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5"/>
    </row>
    <row r="3" spans="1:43" ht="12.75">
      <c r="A3" s="155" t="s">
        <v>70</v>
      </c>
      <c r="B3" s="116" t="s">
        <v>2</v>
      </c>
      <c r="C3" s="117">
        <v>65</v>
      </c>
      <c r="D3" s="117"/>
      <c r="E3" s="118">
        <v>63</v>
      </c>
      <c r="F3" s="119"/>
      <c r="G3" s="120">
        <v>63</v>
      </c>
      <c r="H3" s="120"/>
      <c r="I3" s="118"/>
      <c r="J3" s="119"/>
      <c r="K3" s="120"/>
      <c r="L3" s="120">
        <v>57</v>
      </c>
      <c r="M3" s="118"/>
      <c r="N3" s="119">
        <v>65</v>
      </c>
      <c r="O3" s="120">
        <v>62</v>
      </c>
      <c r="P3" s="120"/>
      <c r="Q3" s="118"/>
      <c r="R3" s="119"/>
      <c r="S3" s="120">
        <v>48</v>
      </c>
      <c r="T3" s="119"/>
      <c r="U3" s="100"/>
      <c r="V3" s="100">
        <v>71</v>
      </c>
      <c r="W3" s="100"/>
      <c r="X3" s="100">
        <v>68</v>
      </c>
      <c r="Y3" s="100">
        <v>70</v>
      </c>
      <c r="Z3" s="100"/>
      <c r="AA3" s="100"/>
      <c r="AB3" s="100"/>
      <c r="AC3" s="100">
        <v>67</v>
      </c>
      <c r="AD3" s="100"/>
      <c r="AE3" s="100"/>
      <c r="AF3" s="100">
        <v>81</v>
      </c>
      <c r="AG3" s="100"/>
      <c r="AH3" s="100">
        <v>71</v>
      </c>
      <c r="AI3" s="100"/>
      <c r="AJ3" s="100"/>
      <c r="AK3" s="100"/>
      <c r="AL3" s="100">
        <v>61</v>
      </c>
      <c r="AM3" s="122">
        <v>777</v>
      </c>
      <c r="AN3" s="100">
        <v>12</v>
      </c>
      <c r="AO3" s="122">
        <f>SUM(C3:AL3)</f>
        <v>912</v>
      </c>
      <c r="AP3" s="122">
        <f>COUNTIF(C3:AL3,"&gt;0")</f>
        <v>14</v>
      </c>
      <c r="AQ3" s="123">
        <f>IF(AND(AN3=0,AP3=0),"",AO3/AP3)</f>
        <v>65.14285714285714</v>
      </c>
    </row>
    <row r="4" spans="1:43" ht="12.75">
      <c r="A4" s="155" t="s">
        <v>71</v>
      </c>
      <c r="B4" s="101" t="s">
        <v>2</v>
      </c>
      <c r="C4" s="117"/>
      <c r="D4" s="117">
        <v>84</v>
      </c>
      <c r="E4" s="118"/>
      <c r="F4" s="119"/>
      <c r="G4" s="120">
        <v>71</v>
      </c>
      <c r="H4" s="120"/>
      <c r="I4" s="118"/>
      <c r="J4" s="119">
        <v>58</v>
      </c>
      <c r="K4" s="120">
        <v>63</v>
      </c>
      <c r="L4" s="120"/>
      <c r="M4" s="118"/>
      <c r="N4" s="119"/>
      <c r="O4" s="120">
        <v>49</v>
      </c>
      <c r="P4" s="120"/>
      <c r="Q4" s="118"/>
      <c r="R4" s="119">
        <v>70</v>
      </c>
      <c r="S4" s="120"/>
      <c r="T4" s="119">
        <v>47</v>
      </c>
      <c r="U4" s="100"/>
      <c r="V4" s="100">
        <v>55</v>
      </c>
      <c r="W4" s="100"/>
      <c r="X4" s="100"/>
      <c r="Y4" s="100">
        <v>66</v>
      </c>
      <c r="Z4" s="100"/>
      <c r="AA4" s="100"/>
      <c r="AB4" s="100">
        <v>62</v>
      </c>
      <c r="AC4" s="100"/>
      <c r="AD4" s="100">
        <v>82</v>
      </c>
      <c r="AE4" s="100"/>
      <c r="AF4" s="100"/>
      <c r="AG4" s="100">
        <v>73</v>
      </c>
      <c r="AH4" s="100"/>
      <c r="AI4" s="100">
        <v>65</v>
      </c>
      <c r="AJ4" s="100"/>
      <c r="AK4" s="100">
        <v>66</v>
      </c>
      <c r="AL4" s="100"/>
      <c r="AM4" s="122">
        <v>768</v>
      </c>
      <c r="AN4" s="100">
        <v>12</v>
      </c>
      <c r="AO4" s="122">
        <f aca="true" t="shared" si="0" ref="AO4:AO20">SUM(C4:AL4)</f>
        <v>911</v>
      </c>
      <c r="AP4" s="122">
        <f aca="true" t="shared" si="1" ref="AP4:AP20">COUNTIF(C4:AL4,"&gt;0")</f>
        <v>14</v>
      </c>
      <c r="AQ4" s="123">
        <f aca="true" t="shared" si="2" ref="AQ4:AQ10">IF(AND(AN4=0,AP4=0),"",AO4/AP4)</f>
        <v>65.07142857142857</v>
      </c>
    </row>
    <row r="5" spans="1:43" ht="12.75">
      <c r="A5" s="155" t="s">
        <v>72</v>
      </c>
      <c r="B5" s="116" t="s">
        <v>2</v>
      </c>
      <c r="C5" s="117"/>
      <c r="D5" s="117">
        <v>67</v>
      </c>
      <c r="E5" s="118">
        <v>52</v>
      </c>
      <c r="F5" s="119"/>
      <c r="G5" s="120"/>
      <c r="H5" s="120">
        <v>64</v>
      </c>
      <c r="I5" s="118"/>
      <c r="J5" s="119"/>
      <c r="K5" s="120"/>
      <c r="L5" s="120"/>
      <c r="M5" s="118"/>
      <c r="N5" s="119">
        <v>56</v>
      </c>
      <c r="O5" s="120"/>
      <c r="P5" s="120">
        <v>38</v>
      </c>
      <c r="Q5" s="118"/>
      <c r="R5" s="119">
        <v>45</v>
      </c>
      <c r="S5" s="120">
        <v>31</v>
      </c>
      <c r="T5" s="119"/>
      <c r="U5" s="100"/>
      <c r="V5" s="100">
        <v>63</v>
      </c>
      <c r="W5" s="100">
        <v>58</v>
      </c>
      <c r="X5" s="100"/>
      <c r="Y5" s="100"/>
      <c r="Z5" s="100">
        <v>57</v>
      </c>
      <c r="AA5" s="100"/>
      <c r="AB5" s="100"/>
      <c r="AC5" s="100"/>
      <c r="AD5" s="100"/>
      <c r="AE5" s="100">
        <v>51</v>
      </c>
      <c r="AF5" s="100"/>
      <c r="AG5" s="100">
        <v>69</v>
      </c>
      <c r="AH5" s="100"/>
      <c r="AI5" s="100">
        <v>54</v>
      </c>
      <c r="AJ5" s="100"/>
      <c r="AK5" s="100">
        <v>64</v>
      </c>
      <c r="AL5" s="100"/>
      <c r="AM5" s="122">
        <v>605</v>
      </c>
      <c r="AN5" s="100">
        <v>11</v>
      </c>
      <c r="AO5" s="122">
        <f t="shared" si="0"/>
        <v>769</v>
      </c>
      <c r="AP5" s="122">
        <f t="shared" si="1"/>
        <v>14</v>
      </c>
      <c r="AQ5" s="123">
        <f t="shared" si="2"/>
        <v>54.92857142857143</v>
      </c>
    </row>
    <row r="6" spans="1:43" ht="12.75">
      <c r="A6" s="155" t="s">
        <v>73</v>
      </c>
      <c r="B6" s="116" t="s">
        <v>2</v>
      </c>
      <c r="C6" s="117"/>
      <c r="D6" s="117"/>
      <c r="E6" s="118"/>
      <c r="F6" s="119">
        <v>55</v>
      </c>
      <c r="G6" s="120">
        <v>61</v>
      </c>
      <c r="H6" s="120"/>
      <c r="I6" s="118">
        <v>51</v>
      </c>
      <c r="J6" s="119"/>
      <c r="K6" s="120"/>
      <c r="L6" s="120">
        <v>58</v>
      </c>
      <c r="M6" s="118">
        <v>60</v>
      </c>
      <c r="N6" s="119"/>
      <c r="O6" s="120"/>
      <c r="P6" s="120"/>
      <c r="Q6" s="118">
        <v>66</v>
      </c>
      <c r="R6" s="119"/>
      <c r="S6" s="120">
        <v>26</v>
      </c>
      <c r="T6" s="119"/>
      <c r="U6" s="100"/>
      <c r="V6" s="100"/>
      <c r="W6" s="100">
        <v>64</v>
      </c>
      <c r="X6" s="100"/>
      <c r="Y6" s="100"/>
      <c r="Z6" s="100">
        <v>65</v>
      </c>
      <c r="AA6" s="100">
        <v>54</v>
      </c>
      <c r="AB6" s="100"/>
      <c r="AC6" s="100">
        <v>57</v>
      </c>
      <c r="AD6" s="100"/>
      <c r="AE6" s="100">
        <v>69</v>
      </c>
      <c r="AF6" s="100"/>
      <c r="AG6" s="100"/>
      <c r="AH6" s="100"/>
      <c r="AI6" s="100"/>
      <c r="AJ6" s="100">
        <v>65</v>
      </c>
      <c r="AK6" s="100"/>
      <c r="AL6" s="100">
        <v>57</v>
      </c>
      <c r="AM6" s="122">
        <v>723</v>
      </c>
      <c r="AN6" s="100">
        <v>12</v>
      </c>
      <c r="AO6" s="122">
        <f t="shared" si="0"/>
        <v>808</v>
      </c>
      <c r="AP6" s="122">
        <f t="shared" si="1"/>
        <v>14</v>
      </c>
      <c r="AQ6" s="123">
        <f t="shared" si="2"/>
        <v>57.714285714285715</v>
      </c>
    </row>
    <row r="7" spans="1:43" ht="12.75">
      <c r="A7" s="155" t="s">
        <v>74</v>
      </c>
      <c r="B7" s="116" t="s">
        <v>2</v>
      </c>
      <c r="C7" s="117"/>
      <c r="D7" s="117"/>
      <c r="E7" s="118"/>
      <c r="F7" s="119">
        <v>73</v>
      </c>
      <c r="G7" s="120"/>
      <c r="H7" s="120">
        <v>77</v>
      </c>
      <c r="I7" s="118">
        <v>68</v>
      </c>
      <c r="J7" s="119"/>
      <c r="K7" s="120"/>
      <c r="L7" s="120"/>
      <c r="M7" s="118">
        <v>79</v>
      </c>
      <c r="N7" s="119"/>
      <c r="O7" s="120"/>
      <c r="P7" s="120">
        <v>62</v>
      </c>
      <c r="Q7" s="118">
        <v>68</v>
      </c>
      <c r="R7" s="119"/>
      <c r="S7" s="120"/>
      <c r="T7" s="119">
        <v>62</v>
      </c>
      <c r="U7" s="100"/>
      <c r="V7" s="100"/>
      <c r="W7" s="100">
        <v>75</v>
      </c>
      <c r="X7" s="100"/>
      <c r="Y7" s="100">
        <v>73</v>
      </c>
      <c r="Z7" s="100"/>
      <c r="AA7" s="100"/>
      <c r="AB7" s="100">
        <v>61</v>
      </c>
      <c r="AC7" s="100"/>
      <c r="AD7" s="100"/>
      <c r="AE7" s="100"/>
      <c r="AF7" s="100">
        <v>76</v>
      </c>
      <c r="AG7" s="100">
        <v>79</v>
      </c>
      <c r="AH7" s="100"/>
      <c r="AI7" s="100"/>
      <c r="AJ7" s="100">
        <v>76</v>
      </c>
      <c r="AK7" s="100"/>
      <c r="AL7" s="100">
        <v>45</v>
      </c>
      <c r="AM7" s="122">
        <v>589</v>
      </c>
      <c r="AN7" s="100">
        <v>9</v>
      </c>
      <c r="AO7" s="122">
        <f t="shared" si="0"/>
        <v>974</v>
      </c>
      <c r="AP7" s="122">
        <f t="shared" si="1"/>
        <v>14</v>
      </c>
      <c r="AQ7" s="123">
        <f t="shared" si="2"/>
        <v>69.57142857142857</v>
      </c>
    </row>
    <row r="8" spans="1:43" ht="12.75">
      <c r="A8" s="155" t="s">
        <v>75</v>
      </c>
      <c r="B8" s="116" t="s">
        <v>2</v>
      </c>
      <c r="C8" s="117"/>
      <c r="D8" s="117">
        <v>75</v>
      </c>
      <c r="E8" s="118">
        <v>72</v>
      </c>
      <c r="F8" s="119"/>
      <c r="G8" s="120"/>
      <c r="H8" s="120"/>
      <c r="I8" s="118">
        <v>63</v>
      </c>
      <c r="J8" s="119"/>
      <c r="K8" s="120">
        <v>61</v>
      </c>
      <c r="L8" s="120"/>
      <c r="M8" s="118"/>
      <c r="N8" s="119">
        <v>59</v>
      </c>
      <c r="O8" s="120">
        <v>70</v>
      </c>
      <c r="P8" s="120"/>
      <c r="Q8" s="118"/>
      <c r="R8" s="119"/>
      <c r="S8" s="120"/>
      <c r="T8" s="119">
        <v>64</v>
      </c>
      <c r="U8" s="100">
        <v>67</v>
      </c>
      <c r="V8" s="100"/>
      <c r="W8" s="100"/>
      <c r="X8" s="100">
        <v>77</v>
      </c>
      <c r="Y8" s="100"/>
      <c r="Z8" s="100"/>
      <c r="AA8" s="100">
        <v>85</v>
      </c>
      <c r="AB8" s="100"/>
      <c r="AC8" s="100"/>
      <c r="AD8" s="100">
        <v>66</v>
      </c>
      <c r="AE8" s="100">
        <v>69</v>
      </c>
      <c r="AF8" s="100"/>
      <c r="AG8" s="100"/>
      <c r="AH8" s="100">
        <v>83</v>
      </c>
      <c r="AI8" s="100"/>
      <c r="AJ8" s="100"/>
      <c r="AK8" s="100"/>
      <c r="AL8" s="100">
        <v>57</v>
      </c>
      <c r="AM8" s="122">
        <v>684</v>
      </c>
      <c r="AN8" s="100">
        <v>11</v>
      </c>
      <c r="AO8" s="122">
        <f t="shared" si="0"/>
        <v>968</v>
      </c>
      <c r="AP8" s="122">
        <f t="shared" si="1"/>
        <v>14</v>
      </c>
      <c r="AQ8" s="123">
        <f t="shared" si="2"/>
        <v>69.14285714285714</v>
      </c>
    </row>
    <row r="9" spans="1:43" ht="12.75">
      <c r="A9" s="155" t="s">
        <v>76</v>
      </c>
      <c r="B9" s="116" t="s">
        <v>2</v>
      </c>
      <c r="C9" s="117">
        <v>73</v>
      </c>
      <c r="D9" s="117"/>
      <c r="E9" s="118"/>
      <c r="F9" s="119">
        <v>69</v>
      </c>
      <c r="G9" s="120"/>
      <c r="H9" s="120"/>
      <c r="I9" s="118"/>
      <c r="J9" s="119">
        <v>56</v>
      </c>
      <c r="K9" s="120">
        <v>67</v>
      </c>
      <c r="L9" s="120"/>
      <c r="M9" s="118">
        <v>72</v>
      </c>
      <c r="N9" s="119"/>
      <c r="O9" s="120"/>
      <c r="P9" s="120"/>
      <c r="Q9" s="118">
        <v>66</v>
      </c>
      <c r="R9" s="119"/>
      <c r="S9" s="120"/>
      <c r="T9" s="119">
        <v>60</v>
      </c>
      <c r="U9" s="100">
        <v>80</v>
      </c>
      <c r="V9" s="100"/>
      <c r="W9" s="100"/>
      <c r="X9" s="100">
        <v>76</v>
      </c>
      <c r="Y9" s="100"/>
      <c r="Z9" s="100"/>
      <c r="AA9" s="100">
        <v>73</v>
      </c>
      <c r="AB9" s="100"/>
      <c r="AC9" s="100"/>
      <c r="AD9" s="100">
        <v>69</v>
      </c>
      <c r="AE9" s="100"/>
      <c r="AF9" s="100">
        <v>77</v>
      </c>
      <c r="AG9" s="100"/>
      <c r="AH9" s="100"/>
      <c r="AI9" s="100">
        <v>65</v>
      </c>
      <c r="AJ9" s="100"/>
      <c r="AK9" s="100">
        <v>52</v>
      </c>
      <c r="AL9" s="100"/>
      <c r="AM9" s="122">
        <v>853</v>
      </c>
      <c r="AN9" s="100">
        <v>12</v>
      </c>
      <c r="AO9" s="122">
        <f t="shared" si="0"/>
        <v>955</v>
      </c>
      <c r="AP9" s="122">
        <f t="shared" si="1"/>
        <v>14</v>
      </c>
      <c r="AQ9" s="123">
        <f t="shared" si="2"/>
        <v>68.21428571428571</v>
      </c>
    </row>
    <row r="10" spans="1:43" ht="12.75">
      <c r="A10" s="155" t="s">
        <v>77</v>
      </c>
      <c r="B10" s="116" t="s">
        <v>2</v>
      </c>
      <c r="C10" s="117">
        <v>75</v>
      </c>
      <c r="D10" s="117"/>
      <c r="E10" s="118"/>
      <c r="F10" s="119"/>
      <c r="G10" s="120"/>
      <c r="H10" s="120">
        <v>55</v>
      </c>
      <c r="I10" s="118"/>
      <c r="J10" s="119">
        <v>69</v>
      </c>
      <c r="K10" s="120"/>
      <c r="L10" s="120">
        <v>55</v>
      </c>
      <c r="M10" s="118"/>
      <c r="N10" s="119"/>
      <c r="O10" s="120"/>
      <c r="P10" s="120">
        <v>56</v>
      </c>
      <c r="Q10" s="118"/>
      <c r="R10" s="119">
        <v>79</v>
      </c>
      <c r="S10" s="120">
        <v>46</v>
      </c>
      <c r="T10" s="119"/>
      <c r="U10" s="100">
        <v>72</v>
      </c>
      <c r="V10" s="100"/>
      <c r="W10" s="100"/>
      <c r="X10" s="100"/>
      <c r="Y10" s="100"/>
      <c r="Z10" s="100">
        <v>61</v>
      </c>
      <c r="AA10" s="100"/>
      <c r="AB10" s="100">
        <v>76</v>
      </c>
      <c r="AC10" s="100">
        <v>66</v>
      </c>
      <c r="AD10" s="100"/>
      <c r="AE10" s="100"/>
      <c r="AF10" s="100"/>
      <c r="AG10" s="100"/>
      <c r="AH10" s="100">
        <v>75</v>
      </c>
      <c r="AI10" s="100"/>
      <c r="AJ10" s="100">
        <v>79</v>
      </c>
      <c r="AK10" s="100">
        <v>58</v>
      </c>
      <c r="AL10" s="100"/>
      <c r="AM10" s="122">
        <v>691</v>
      </c>
      <c r="AN10" s="100">
        <v>11</v>
      </c>
      <c r="AO10" s="122">
        <f t="shared" si="0"/>
        <v>922</v>
      </c>
      <c r="AP10" s="122">
        <f t="shared" si="1"/>
        <v>14</v>
      </c>
      <c r="AQ10" s="123">
        <f t="shared" si="2"/>
        <v>65.85714285714286</v>
      </c>
    </row>
    <row r="11" spans="1:43" ht="12.75">
      <c r="A11" s="112"/>
      <c r="B11" s="124"/>
      <c r="C11" s="114"/>
      <c r="D11" s="114"/>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5"/>
    </row>
    <row r="12" spans="1:47" ht="12.75">
      <c r="A12" s="155" t="s">
        <v>78</v>
      </c>
      <c r="B12" s="116" t="s">
        <v>3</v>
      </c>
      <c r="C12" s="121">
        <v>51</v>
      </c>
      <c r="D12" s="125"/>
      <c r="E12" s="118"/>
      <c r="F12" s="119">
        <v>40</v>
      </c>
      <c r="G12" s="118"/>
      <c r="H12" s="119">
        <v>35</v>
      </c>
      <c r="I12" s="118"/>
      <c r="J12" s="119">
        <v>49</v>
      </c>
      <c r="K12" s="118"/>
      <c r="L12" s="119">
        <v>36</v>
      </c>
      <c r="M12" s="118">
        <v>50</v>
      </c>
      <c r="N12" s="119"/>
      <c r="O12" s="118"/>
      <c r="P12" s="119">
        <v>25</v>
      </c>
      <c r="Q12" s="118"/>
      <c r="R12" s="119"/>
      <c r="S12" s="118"/>
      <c r="T12" s="119">
        <v>31</v>
      </c>
      <c r="U12" s="100"/>
      <c r="V12" s="100">
        <v>70</v>
      </c>
      <c r="W12" s="100"/>
      <c r="X12" s="100">
        <v>50</v>
      </c>
      <c r="Y12" s="100"/>
      <c r="Z12" s="100">
        <v>47</v>
      </c>
      <c r="AA12" s="100"/>
      <c r="AB12" s="100">
        <v>36</v>
      </c>
      <c r="AC12" s="100"/>
      <c r="AD12" s="100">
        <v>55</v>
      </c>
      <c r="AE12" s="100"/>
      <c r="AF12" s="100">
        <v>61</v>
      </c>
      <c r="AG12" s="100"/>
      <c r="AH12" s="100">
        <v>70</v>
      </c>
      <c r="AI12" s="100"/>
      <c r="AJ12" s="100"/>
      <c r="AK12" s="100"/>
      <c r="AL12" s="100">
        <v>39</v>
      </c>
      <c r="AM12" s="122">
        <v>564</v>
      </c>
      <c r="AN12" s="100">
        <v>12</v>
      </c>
      <c r="AO12" s="122">
        <f t="shared" si="0"/>
        <v>745</v>
      </c>
      <c r="AP12" s="122">
        <f t="shared" si="1"/>
        <v>16</v>
      </c>
      <c r="AQ12" s="123">
        <f>IF(AND(AN12=0,AP12=0),"",AO12/AP12)</f>
        <v>46.5625</v>
      </c>
      <c r="AU12" s="114"/>
    </row>
    <row r="13" spans="1:43" ht="12.75">
      <c r="A13" s="155" t="s">
        <v>79</v>
      </c>
      <c r="B13" s="101" t="s">
        <v>3</v>
      </c>
      <c r="C13" s="121">
        <v>55</v>
      </c>
      <c r="D13" s="125"/>
      <c r="E13" s="118"/>
      <c r="F13" s="119">
        <v>69</v>
      </c>
      <c r="G13" s="118">
        <v>67</v>
      </c>
      <c r="H13" s="119"/>
      <c r="I13" s="118"/>
      <c r="J13" s="119">
        <v>69</v>
      </c>
      <c r="K13" s="118">
        <v>75</v>
      </c>
      <c r="L13" s="119"/>
      <c r="M13" s="118"/>
      <c r="N13" s="119"/>
      <c r="O13" s="118"/>
      <c r="P13" s="119">
        <v>46</v>
      </c>
      <c r="Q13" s="118">
        <v>76</v>
      </c>
      <c r="R13" s="119"/>
      <c r="S13" s="118">
        <v>59</v>
      </c>
      <c r="T13" s="119"/>
      <c r="U13" s="100"/>
      <c r="V13" s="100">
        <v>68</v>
      </c>
      <c r="W13" s="100"/>
      <c r="X13" s="100">
        <v>72</v>
      </c>
      <c r="Y13" s="100"/>
      <c r="Z13" s="100">
        <v>65</v>
      </c>
      <c r="AA13" s="100"/>
      <c r="AB13" s="100">
        <v>50</v>
      </c>
      <c r="AC13" s="100">
        <v>62</v>
      </c>
      <c r="AD13" s="100"/>
      <c r="AE13" s="100"/>
      <c r="AF13" s="100"/>
      <c r="AG13" s="100">
        <v>66</v>
      </c>
      <c r="AH13" s="100"/>
      <c r="AI13" s="100">
        <v>46</v>
      </c>
      <c r="AJ13" s="100"/>
      <c r="AK13" s="100">
        <v>59</v>
      </c>
      <c r="AL13" s="100"/>
      <c r="AM13" s="122">
        <v>730</v>
      </c>
      <c r="AN13" s="100">
        <v>12</v>
      </c>
      <c r="AO13" s="122">
        <f t="shared" si="0"/>
        <v>1004</v>
      </c>
      <c r="AP13" s="122">
        <f t="shared" si="1"/>
        <v>16</v>
      </c>
      <c r="AQ13" s="123">
        <f aca="true" t="shared" si="3" ref="AQ13:AQ20">IF(AND(AN13=0,AP13=0),"",AO13/AP13)</f>
        <v>62.75</v>
      </c>
    </row>
    <row r="14" spans="1:43" ht="12.75">
      <c r="A14" s="156" t="s">
        <v>82</v>
      </c>
      <c r="B14" s="116" t="s">
        <v>3</v>
      </c>
      <c r="C14" s="117">
        <v>53</v>
      </c>
      <c r="D14" s="117"/>
      <c r="E14" s="118">
        <v>46</v>
      </c>
      <c r="F14" s="119"/>
      <c r="G14" s="120"/>
      <c r="H14" s="120"/>
      <c r="I14" s="118"/>
      <c r="J14" s="119">
        <v>54</v>
      </c>
      <c r="K14" s="120">
        <v>43</v>
      </c>
      <c r="L14" s="120"/>
      <c r="M14" s="118"/>
      <c r="N14" s="119">
        <v>44</v>
      </c>
      <c r="O14" s="120">
        <v>34</v>
      </c>
      <c r="P14" s="120"/>
      <c r="Q14" s="118"/>
      <c r="R14" s="119">
        <v>40</v>
      </c>
      <c r="S14" s="120">
        <v>26</v>
      </c>
      <c r="T14" s="119"/>
      <c r="U14" s="100">
        <v>50</v>
      </c>
      <c r="V14" s="100"/>
      <c r="W14" s="100"/>
      <c r="X14" s="100">
        <v>54</v>
      </c>
      <c r="Y14" s="100"/>
      <c r="Z14" s="100"/>
      <c r="AA14" s="100">
        <v>50</v>
      </c>
      <c r="AB14" s="100"/>
      <c r="AC14" s="100">
        <v>52</v>
      </c>
      <c r="AD14" s="100"/>
      <c r="AE14" s="100">
        <v>58</v>
      </c>
      <c r="AF14" s="100"/>
      <c r="AG14" s="100">
        <v>52</v>
      </c>
      <c r="AH14" s="100"/>
      <c r="AI14" s="100"/>
      <c r="AJ14" s="100">
        <v>55</v>
      </c>
      <c r="AK14" s="100">
        <v>35</v>
      </c>
      <c r="AL14" s="100"/>
      <c r="AM14" s="122">
        <v>333</v>
      </c>
      <c r="AN14" s="100">
        <v>7</v>
      </c>
      <c r="AO14" s="122">
        <f t="shared" si="0"/>
        <v>746</v>
      </c>
      <c r="AP14" s="122">
        <f t="shared" si="1"/>
        <v>16</v>
      </c>
      <c r="AQ14" s="123">
        <f t="shared" si="3"/>
        <v>46.625</v>
      </c>
    </row>
    <row r="15" spans="1:43" ht="12.75">
      <c r="A15" s="155" t="s">
        <v>80</v>
      </c>
      <c r="B15" s="116" t="s">
        <v>3</v>
      </c>
      <c r="C15" s="117"/>
      <c r="D15" s="117">
        <v>69</v>
      </c>
      <c r="E15" s="118">
        <v>62</v>
      </c>
      <c r="F15" s="119"/>
      <c r="G15" s="120">
        <v>57</v>
      </c>
      <c r="H15" s="120"/>
      <c r="I15" s="118">
        <v>46</v>
      </c>
      <c r="J15" s="119"/>
      <c r="K15" s="120"/>
      <c r="L15" s="120">
        <v>48</v>
      </c>
      <c r="M15" s="118"/>
      <c r="N15" s="119">
        <v>62</v>
      </c>
      <c r="O15" s="120"/>
      <c r="P15" s="120"/>
      <c r="Q15" s="118"/>
      <c r="R15" s="119">
        <v>51</v>
      </c>
      <c r="S15" s="120"/>
      <c r="T15" s="119">
        <v>56</v>
      </c>
      <c r="U15" s="100">
        <v>63</v>
      </c>
      <c r="V15" s="100"/>
      <c r="W15" s="100">
        <v>53</v>
      </c>
      <c r="X15" s="100"/>
      <c r="Y15" s="100">
        <v>58</v>
      </c>
      <c r="Z15" s="100"/>
      <c r="AA15" s="100">
        <v>56</v>
      </c>
      <c r="AB15" s="100"/>
      <c r="AC15" s="100">
        <v>55</v>
      </c>
      <c r="AD15" s="100"/>
      <c r="AE15" s="100">
        <v>62</v>
      </c>
      <c r="AF15" s="100"/>
      <c r="AG15" s="100"/>
      <c r="AH15" s="100"/>
      <c r="AI15" s="100">
        <v>66</v>
      </c>
      <c r="AJ15" s="100"/>
      <c r="AK15" s="100"/>
      <c r="AL15" s="100">
        <v>43</v>
      </c>
      <c r="AM15" s="122">
        <v>657</v>
      </c>
      <c r="AN15" s="100">
        <v>12</v>
      </c>
      <c r="AO15" s="122">
        <f t="shared" si="0"/>
        <v>907</v>
      </c>
      <c r="AP15" s="122">
        <f t="shared" si="1"/>
        <v>16</v>
      </c>
      <c r="AQ15" s="123">
        <f t="shared" si="3"/>
        <v>56.6875</v>
      </c>
    </row>
    <row r="16" spans="1:43" ht="12.75">
      <c r="A16" s="155" t="s">
        <v>81</v>
      </c>
      <c r="B16" s="116" t="s">
        <v>3</v>
      </c>
      <c r="C16" s="117"/>
      <c r="D16" s="117"/>
      <c r="E16" s="118"/>
      <c r="F16" s="119">
        <v>52</v>
      </c>
      <c r="G16" s="120"/>
      <c r="H16" s="120">
        <v>36</v>
      </c>
      <c r="I16" s="118">
        <v>28</v>
      </c>
      <c r="J16" s="119"/>
      <c r="K16" s="120">
        <v>44</v>
      </c>
      <c r="L16" s="120"/>
      <c r="M16" s="118">
        <v>55</v>
      </c>
      <c r="N16" s="119"/>
      <c r="O16" s="120">
        <v>54</v>
      </c>
      <c r="P16" s="120"/>
      <c r="Q16" s="118">
        <v>31</v>
      </c>
      <c r="R16" s="119"/>
      <c r="S16" s="120"/>
      <c r="T16" s="119">
        <v>27</v>
      </c>
      <c r="U16" s="100"/>
      <c r="V16" s="100"/>
      <c r="W16" s="100">
        <v>51</v>
      </c>
      <c r="X16" s="100"/>
      <c r="Y16" s="100"/>
      <c r="Z16" s="100">
        <v>54</v>
      </c>
      <c r="AA16" s="100"/>
      <c r="AB16" s="100">
        <v>45</v>
      </c>
      <c r="AC16" s="100"/>
      <c r="AD16" s="100">
        <v>58</v>
      </c>
      <c r="AE16" s="100"/>
      <c r="AF16" s="100">
        <v>43</v>
      </c>
      <c r="AG16" s="100">
        <v>66</v>
      </c>
      <c r="AH16" s="100"/>
      <c r="AI16" s="100"/>
      <c r="AJ16" s="100">
        <v>53</v>
      </c>
      <c r="AK16" s="100"/>
      <c r="AL16" s="100">
        <v>48</v>
      </c>
      <c r="AM16" s="122">
        <v>507</v>
      </c>
      <c r="AN16" s="100">
        <v>9</v>
      </c>
      <c r="AO16" s="122">
        <f t="shared" si="0"/>
        <v>745</v>
      </c>
      <c r="AP16" s="122">
        <f t="shared" si="1"/>
        <v>16</v>
      </c>
      <c r="AQ16" s="123">
        <f t="shared" si="3"/>
        <v>46.5625</v>
      </c>
    </row>
    <row r="17" spans="1:43" ht="12.75">
      <c r="A17" s="155" t="s">
        <v>83</v>
      </c>
      <c r="B17" s="116" t="s">
        <v>3</v>
      </c>
      <c r="C17" s="117">
        <v>56</v>
      </c>
      <c r="D17" s="117"/>
      <c r="E17" s="118">
        <v>48</v>
      </c>
      <c r="F17" s="119"/>
      <c r="G17" s="120">
        <v>72</v>
      </c>
      <c r="H17" s="120"/>
      <c r="I17" s="118">
        <v>46</v>
      </c>
      <c r="J17" s="119"/>
      <c r="K17" s="120"/>
      <c r="L17" s="120">
        <v>58</v>
      </c>
      <c r="M17" s="118"/>
      <c r="N17" s="119">
        <v>39</v>
      </c>
      <c r="O17" s="120"/>
      <c r="P17" s="120">
        <v>38</v>
      </c>
      <c r="Q17" s="118"/>
      <c r="R17" s="119">
        <v>52</v>
      </c>
      <c r="S17" s="120"/>
      <c r="T17" s="119"/>
      <c r="U17" s="100"/>
      <c r="V17" s="100">
        <v>74</v>
      </c>
      <c r="W17" s="100">
        <v>65</v>
      </c>
      <c r="X17" s="100"/>
      <c r="Y17" s="100">
        <v>58</v>
      </c>
      <c r="Z17" s="100"/>
      <c r="AA17" s="100">
        <v>60</v>
      </c>
      <c r="AB17" s="100"/>
      <c r="AC17" s="100">
        <v>55</v>
      </c>
      <c r="AD17" s="100"/>
      <c r="AE17" s="100"/>
      <c r="AF17" s="100">
        <v>61</v>
      </c>
      <c r="AG17" s="100"/>
      <c r="AH17" s="100">
        <v>77</v>
      </c>
      <c r="AI17" s="100"/>
      <c r="AJ17" s="100">
        <v>68</v>
      </c>
      <c r="AK17" s="100"/>
      <c r="AL17" s="100"/>
      <c r="AM17" s="122">
        <v>647</v>
      </c>
      <c r="AN17" s="100">
        <v>12</v>
      </c>
      <c r="AO17" s="122">
        <f t="shared" si="0"/>
        <v>927</v>
      </c>
      <c r="AP17" s="122">
        <f t="shared" si="1"/>
        <v>16</v>
      </c>
      <c r="AQ17" s="123">
        <f t="shared" si="3"/>
        <v>57.9375</v>
      </c>
    </row>
    <row r="18" spans="1:43" ht="12.75">
      <c r="A18" s="155" t="s">
        <v>84</v>
      </c>
      <c r="B18" s="116" t="s">
        <v>3</v>
      </c>
      <c r="C18" s="117"/>
      <c r="D18" s="117">
        <v>73</v>
      </c>
      <c r="E18" s="118"/>
      <c r="F18" s="119"/>
      <c r="G18" s="120"/>
      <c r="H18" s="120">
        <v>48</v>
      </c>
      <c r="I18" s="118">
        <v>53</v>
      </c>
      <c r="J18" s="119"/>
      <c r="K18" s="120">
        <v>62</v>
      </c>
      <c r="L18" s="120"/>
      <c r="M18" s="118">
        <v>69</v>
      </c>
      <c r="N18" s="119"/>
      <c r="O18" s="120">
        <v>50</v>
      </c>
      <c r="P18" s="120"/>
      <c r="Q18" s="118"/>
      <c r="R18" s="119">
        <v>65</v>
      </c>
      <c r="S18" s="120">
        <v>30</v>
      </c>
      <c r="T18" s="119"/>
      <c r="U18" s="100"/>
      <c r="V18" s="100">
        <v>69</v>
      </c>
      <c r="W18" s="100"/>
      <c r="X18" s="100"/>
      <c r="Y18" s="100"/>
      <c r="Z18" s="100">
        <v>49</v>
      </c>
      <c r="AA18" s="100">
        <v>52</v>
      </c>
      <c r="AB18" s="100"/>
      <c r="AC18" s="100"/>
      <c r="AD18" s="100">
        <v>54</v>
      </c>
      <c r="AE18" s="100">
        <v>69</v>
      </c>
      <c r="AF18" s="100"/>
      <c r="AG18" s="100"/>
      <c r="AH18" s="100">
        <v>60</v>
      </c>
      <c r="AI18" s="100">
        <v>70</v>
      </c>
      <c r="AJ18" s="100"/>
      <c r="AK18" s="100"/>
      <c r="AL18" s="100">
        <v>46</v>
      </c>
      <c r="AM18" s="122">
        <v>477</v>
      </c>
      <c r="AN18" s="100">
        <v>8</v>
      </c>
      <c r="AO18" s="122">
        <f t="shared" si="0"/>
        <v>919</v>
      </c>
      <c r="AP18" s="122">
        <f t="shared" si="1"/>
        <v>16</v>
      </c>
      <c r="AQ18" s="123">
        <f t="shared" si="3"/>
        <v>57.4375</v>
      </c>
    </row>
    <row r="19" spans="1:43" ht="12.75">
      <c r="A19" s="155" t="s">
        <v>85</v>
      </c>
      <c r="B19" s="116" t="s">
        <v>3</v>
      </c>
      <c r="C19" s="117"/>
      <c r="D19" s="117">
        <v>72</v>
      </c>
      <c r="E19" s="118"/>
      <c r="F19" s="119">
        <v>40</v>
      </c>
      <c r="G19" s="120">
        <v>51</v>
      </c>
      <c r="H19" s="120"/>
      <c r="I19" s="118"/>
      <c r="J19" s="119">
        <v>57</v>
      </c>
      <c r="K19" s="120"/>
      <c r="L19" s="120"/>
      <c r="M19" s="118"/>
      <c r="N19" s="119">
        <v>58</v>
      </c>
      <c r="O19" s="120"/>
      <c r="P19" s="120">
        <v>45</v>
      </c>
      <c r="Q19" s="118">
        <v>53</v>
      </c>
      <c r="R19" s="119"/>
      <c r="S19" s="120">
        <v>31</v>
      </c>
      <c r="T19" s="119"/>
      <c r="U19" s="100">
        <v>58</v>
      </c>
      <c r="V19" s="100"/>
      <c r="W19" s="100">
        <v>50</v>
      </c>
      <c r="X19" s="100"/>
      <c r="Y19" s="100">
        <v>59</v>
      </c>
      <c r="Z19" s="100"/>
      <c r="AA19" s="100"/>
      <c r="AB19" s="100">
        <v>55</v>
      </c>
      <c r="AC19" s="100"/>
      <c r="AD19" s="100"/>
      <c r="AE19" s="100">
        <v>57</v>
      </c>
      <c r="AF19" s="100"/>
      <c r="AG19" s="100"/>
      <c r="AH19" s="100">
        <v>58</v>
      </c>
      <c r="AI19" s="100"/>
      <c r="AJ19" s="100">
        <v>50</v>
      </c>
      <c r="AK19" s="100">
        <v>51</v>
      </c>
      <c r="AL19" s="100"/>
      <c r="AM19" s="122">
        <v>461</v>
      </c>
      <c r="AN19" s="100">
        <v>9</v>
      </c>
      <c r="AO19" s="122">
        <f t="shared" si="0"/>
        <v>845</v>
      </c>
      <c r="AP19" s="122">
        <f t="shared" si="1"/>
        <v>16</v>
      </c>
      <c r="AQ19" s="123">
        <f t="shared" si="3"/>
        <v>52.8125</v>
      </c>
    </row>
    <row r="20" spans="1:43" ht="12.75">
      <c r="A20" s="155" t="s">
        <v>86</v>
      </c>
      <c r="B20" s="116" t="s">
        <v>3</v>
      </c>
      <c r="C20" s="117"/>
      <c r="D20" s="117">
        <v>84</v>
      </c>
      <c r="E20" s="118">
        <v>58</v>
      </c>
      <c r="F20" s="119"/>
      <c r="G20" s="120"/>
      <c r="H20" s="120">
        <v>53</v>
      </c>
      <c r="I20" s="118"/>
      <c r="J20" s="119"/>
      <c r="K20" s="120"/>
      <c r="L20" s="120">
        <v>67</v>
      </c>
      <c r="M20" s="118">
        <v>68</v>
      </c>
      <c r="N20" s="119"/>
      <c r="O20" s="120">
        <v>45</v>
      </c>
      <c r="P20" s="120"/>
      <c r="Q20" s="118">
        <v>78</v>
      </c>
      <c r="R20" s="119"/>
      <c r="S20" s="120"/>
      <c r="T20" s="119">
        <v>54</v>
      </c>
      <c r="U20" s="100">
        <v>78</v>
      </c>
      <c r="V20" s="100"/>
      <c r="W20" s="100"/>
      <c r="X20" s="100">
        <v>61</v>
      </c>
      <c r="Y20" s="100">
        <v>40</v>
      </c>
      <c r="Z20" s="100"/>
      <c r="AA20" s="100"/>
      <c r="AB20" s="100"/>
      <c r="AC20" s="100"/>
      <c r="AD20" s="100">
        <v>50</v>
      </c>
      <c r="AE20" s="100"/>
      <c r="AF20" s="100">
        <v>47</v>
      </c>
      <c r="AG20" s="100">
        <v>59</v>
      </c>
      <c r="AH20" s="100"/>
      <c r="AI20" s="100">
        <v>49</v>
      </c>
      <c r="AJ20" s="100"/>
      <c r="AK20" s="100">
        <v>44</v>
      </c>
      <c r="AL20" s="100"/>
      <c r="AM20" s="122">
        <v>629</v>
      </c>
      <c r="AN20" s="100">
        <v>12</v>
      </c>
      <c r="AO20" s="122">
        <f t="shared" si="0"/>
        <v>935</v>
      </c>
      <c r="AP20" s="122">
        <f t="shared" si="1"/>
        <v>16</v>
      </c>
      <c r="AQ20" s="123">
        <f t="shared" si="3"/>
        <v>58.4375</v>
      </c>
    </row>
    <row r="21" spans="1:43" ht="12.75">
      <c r="A21" s="112"/>
      <c r="B21" s="124"/>
      <c r="C21" s="114"/>
      <c r="D21" s="114"/>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23"/>
    </row>
    <row r="22" spans="1:43" ht="12.75">
      <c r="A22" s="126" t="s">
        <v>34</v>
      </c>
      <c r="B22" s="127"/>
      <c r="C22" s="128">
        <f aca="true" t="shared" si="4" ref="C22:AL22">IF(COUNTIF(C3:C21,"&gt;0")=0,"",SUM(C3:C21))</f>
        <v>428</v>
      </c>
      <c r="D22" s="129">
        <f t="shared" si="4"/>
        <v>524</v>
      </c>
      <c r="E22" s="128">
        <f t="shared" si="4"/>
        <v>401</v>
      </c>
      <c r="F22" s="129">
        <f t="shared" si="4"/>
        <v>398</v>
      </c>
      <c r="G22" s="128">
        <f t="shared" si="4"/>
        <v>442</v>
      </c>
      <c r="H22" s="129">
        <f t="shared" si="4"/>
        <v>368</v>
      </c>
      <c r="I22" s="128">
        <f t="shared" si="4"/>
        <v>355</v>
      </c>
      <c r="J22" s="129">
        <f t="shared" si="4"/>
        <v>412</v>
      </c>
      <c r="K22" s="128">
        <f t="shared" si="4"/>
        <v>415</v>
      </c>
      <c r="L22" s="129">
        <f t="shared" si="4"/>
        <v>379</v>
      </c>
      <c r="M22" s="128">
        <f t="shared" si="4"/>
        <v>453</v>
      </c>
      <c r="N22" s="129">
        <f t="shared" si="4"/>
        <v>383</v>
      </c>
      <c r="O22" s="128">
        <f t="shared" si="4"/>
        <v>364</v>
      </c>
      <c r="P22" s="129">
        <f t="shared" si="4"/>
        <v>310</v>
      </c>
      <c r="Q22" s="128">
        <f t="shared" si="4"/>
        <v>438</v>
      </c>
      <c r="R22" s="129">
        <f t="shared" si="4"/>
        <v>402</v>
      </c>
      <c r="S22" s="128">
        <f t="shared" si="4"/>
        <v>297</v>
      </c>
      <c r="T22" s="129">
        <f t="shared" si="4"/>
        <v>401</v>
      </c>
      <c r="U22" s="128">
        <f t="shared" si="4"/>
        <v>468</v>
      </c>
      <c r="V22" s="129">
        <f t="shared" si="4"/>
        <v>470</v>
      </c>
      <c r="W22" s="128">
        <f t="shared" si="4"/>
        <v>416</v>
      </c>
      <c r="X22" s="129">
        <f t="shared" si="4"/>
        <v>458</v>
      </c>
      <c r="Y22" s="128">
        <f t="shared" si="4"/>
        <v>424</v>
      </c>
      <c r="Z22" s="129">
        <f t="shared" si="4"/>
        <v>398</v>
      </c>
      <c r="AA22" s="128">
        <f t="shared" si="4"/>
        <v>430</v>
      </c>
      <c r="AB22" s="129">
        <f t="shared" si="4"/>
        <v>385</v>
      </c>
      <c r="AC22" s="128">
        <f t="shared" si="4"/>
        <v>414</v>
      </c>
      <c r="AD22" s="129">
        <f t="shared" si="4"/>
        <v>434</v>
      </c>
      <c r="AE22" s="128">
        <f t="shared" si="4"/>
        <v>435</v>
      </c>
      <c r="AF22" s="129">
        <f t="shared" si="4"/>
        <v>446</v>
      </c>
      <c r="AG22" s="128">
        <f t="shared" si="4"/>
        <v>464</v>
      </c>
      <c r="AH22" s="129">
        <f t="shared" si="4"/>
        <v>494</v>
      </c>
      <c r="AI22" s="128">
        <f t="shared" si="4"/>
        <v>415</v>
      </c>
      <c r="AJ22" s="129">
        <f t="shared" si="4"/>
        <v>446</v>
      </c>
      <c r="AK22" s="128">
        <f t="shared" si="4"/>
        <v>429</v>
      </c>
      <c r="AL22" s="129">
        <f t="shared" si="4"/>
        <v>396</v>
      </c>
      <c r="AM22" s="130"/>
      <c r="AO22" s="122">
        <f>SUM(AO3:AO21)</f>
        <v>14992</v>
      </c>
      <c r="AP22" s="122">
        <f>SUM(AP3:AP21)</f>
        <v>256</v>
      </c>
      <c r="AQ22" s="123">
        <f>IF(AP22=0,"",AO22/AP22)</f>
        <v>58.5625</v>
      </c>
    </row>
    <row r="23" spans="1:43" s="112" customFormat="1" ht="12.75">
      <c r="A23" s="130"/>
      <c r="B23" s="127"/>
      <c r="C23" s="115"/>
      <c r="D23" s="115"/>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Q23" s="114"/>
    </row>
    <row r="24" spans="1:43" ht="12.75">
      <c r="A24" s="126" t="s">
        <v>36</v>
      </c>
      <c r="B24" s="127"/>
      <c r="C24" s="131">
        <f>IF(OR(C22="",D22=""),"",C22+D22)</f>
        <v>952</v>
      </c>
      <c r="D24" s="132"/>
      <c r="E24" s="131">
        <f>IF(OR(E22="",F22=""),"",E22+F22)</f>
        <v>799</v>
      </c>
      <c r="F24" s="133"/>
      <c r="G24" s="131">
        <f>IF(OR(G22="",H22=""),"",G22+H22)</f>
        <v>810</v>
      </c>
      <c r="H24" s="134"/>
      <c r="I24" s="131">
        <f>IF(OR(I22="",J22=""),"",I22+J22)</f>
        <v>767</v>
      </c>
      <c r="J24" s="133"/>
      <c r="K24" s="131">
        <f>IF(OR(K22="",L22=""),"",K22+L22)</f>
        <v>794</v>
      </c>
      <c r="L24" s="134"/>
      <c r="M24" s="131">
        <f>IF(OR(M22="",N22=""),"",M22+N22)</f>
        <v>836</v>
      </c>
      <c r="N24" s="133"/>
      <c r="O24" s="131">
        <f>IF(OR(O22="",P22=""),"",O22+P22)</f>
        <v>674</v>
      </c>
      <c r="P24" s="134"/>
      <c r="Q24" s="131">
        <f>IF(OR(Q22="",R22=""),"",Q22+R22)</f>
        <v>840</v>
      </c>
      <c r="R24" s="133"/>
      <c r="S24" s="131">
        <f>IF(OR(S22="",T22=""),"",S22+T22)</f>
        <v>698</v>
      </c>
      <c r="T24" s="134"/>
      <c r="U24" s="131">
        <f>IF(U22="","",U22+V22)</f>
        <v>938</v>
      </c>
      <c r="V24" s="133"/>
      <c r="W24" s="131">
        <f>IF(W22="","",W22+X22)</f>
        <v>874</v>
      </c>
      <c r="X24" s="134"/>
      <c r="Y24" s="131">
        <f>IF(Y22="","",Y22+Z22)</f>
        <v>822</v>
      </c>
      <c r="Z24" s="133"/>
      <c r="AA24" s="131">
        <f>IF(AA22="","",AA22+AB22)</f>
        <v>815</v>
      </c>
      <c r="AB24" s="133"/>
      <c r="AC24" s="131">
        <f>IF(AC22="","",AC22+AD22)</f>
        <v>848</v>
      </c>
      <c r="AD24" s="135"/>
      <c r="AE24" s="131">
        <f>IF(AE22="","",AE22+AF22)</f>
        <v>881</v>
      </c>
      <c r="AF24" s="135"/>
      <c r="AG24" s="131">
        <f>IF(AG22="","",AG22+AH22)</f>
        <v>958</v>
      </c>
      <c r="AH24" s="135"/>
      <c r="AI24" s="131">
        <f>IF(AI22="","",AI22+AJ22)</f>
        <v>861</v>
      </c>
      <c r="AJ24" s="135"/>
      <c r="AK24" s="131">
        <f>IF(AK22="","",AK22+AL22)</f>
        <v>825</v>
      </c>
      <c r="AL24" s="135"/>
      <c r="AM24" s="112"/>
      <c r="AO24" s="122">
        <f>AO22</f>
        <v>14992</v>
      </c>
      <c r="AP24" s="122">
        <f>AP22</f>
        <v>256</v>
      </c>
      <c r="AQ24" s="123">
        <f>IF(AP24=0,"",AO24/AP24)</f>
        <v>58.5625</v>
      </c>
    </row>
    <row r="25" spans="5:6" ht="12.75">
      <c r="E25" s="112"/>
      <c r="F25" s="112"/>
    </row>
    <row r="26" ht="12.75">
      <c r="C26" s="137" t="s">
        <v>39</v>
      </c>
    </row>
    <row r="27" ht="12.75">
      <c r="C27" s="137" t="s">
        <v>43</v>
      </c>
    </row>
    <row r="28" ht="12.75">
      <c r="C28" s="137" t="s">
        <v>44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9" r:id="rId1"/>
  <headerFooter alignWithMargins="0">
    <oddHeader>&amp;LMacclesfield Quiz League&amp;C2022-3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28"/>
  <sheetViews>
    <sheetView zoomScale="75" zoomScaleNormal="75" workbookViewId="0" topLeftCell="A1">
      <selection activeCell="AL11" sqref="AL11"/>
    </sheetView>
  </sheetViews>
  <sheetFormatPr defaultColWidth="9.140625" defaultRowHeight="12.75"/>
  <cols>
    <col min="1" max="1" width="22.57421875" style="0" bestFit="1" customWidth="1"/>
    <col min="2" max="2" width="5.7109375" style="6" customWidth="1"/>
    <col min="3" max="4" width="5.7109375" style="9" customWidth="1"/>
    <col min="5" max="38" width="5.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7</v>
      </c>
      <c r="C1" s="39" t="s">
        <v>5</v>
      </c>
      <c r="D1" s="39"/>
      <c r="E1" s="7" t="s">
        <v>6</v>
      </c>
      <c r="F1" s="8"/>
      <c r="G1" s="22" t="s">
        <v>8</v>
      </c>
      <c r="H1" s="22"/>
      <c r="I1" s="7" t="s">
        <v>9</v>
      </c>
      <c r="J1" s="8"/>
      <c r="K1" s="22" t="s">
        <v>16</v>
      </c>
      <c r="L1" s="22"/>
      <c r="M1" s="7" t="s">
        <v>10</v>
      </c>
      <c r="N1" s="8"/>
      <c r="O1" s="22" t="s">
        <v>11</v>
      </c>
      <c r="P1" s="22"/>
      <c r="Q1" s="7" t="s">
        <v>12</v>
      </c>
      <c r="R1" s="8"/>
      <c r="S1" s="22" t="s">
        <v>13</v>
      </c>
      <c r="T1" s="22"/>
      <c r="U1" s="7" t="s">
        <v>14</v>
      </c>
      <c r="V1" s="8"/>
      <c r="W1" s="22" t="s">
        <v>15</v>
      </c>
      <c r="X1" s="22"/>
      <c r="Y1" s="7" t="s">
        <v>4</v>
      </c>
      <c r="Z1" s="8"/>
      <c r="AA1" s="22" t="s">
        <v>17</v>
      </c>
      <c r="AB1" s="8"/>
      <c r="AC1" s="58" t="s">
        <v>18</v>
      </c>
      <c r="AD1" s="58"/>
      <c r="AE1" s="58" t="s">
        <v>19</v>
      </c>
      <c r="AF1" s="58"/>
      <c r="AG1" s="58" t="s">
        <v>20</v>
      </c>
      <c r="AH1" s="58"/>
      <c r="AI1" s="58" t="s">
        <v>21</v>
      </c>
      <c r="AJ1" s="58"/>
      <c r="AK1" s="84" t="s">
        <v>22</v>
      </c>
      <c r="AL1" s="84"/>
      <c r="AM1" s="157" t="s">
        <v>88</v>
      </c>
      <c r="AN1" s="85" t="s">
        <v>35</v>
      </c>
      <c r="AO1" s="85" t="s">
        <v>30</v>
      </c>
      <c r="AP1" s="59" t="s">
        <v>35</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155" t="s">
        <v>70</v>
      </c>
      <c r="B3" s="2" t="s">
        <v>2</v>
      </c>
      <c r="C3" s="17">
        <v>100</v>
      </c>
      <c r="D3" s="17"/>
      <c r="E3" s="21">
        <v>104</v>
      </c>
      <c r="F3" s="36"/>
      <c r="G3" s="5">
        <v>94</v>
      </c>
      <c r="H3" s="5"/>
      <c r="I3" s="21"/>
      <c r="J3" s="36"/>
      <c r="K3" s="5"/>
      <c r="L3" s="5">
        <v>77</v>
      </c>
      <c r="M3" s="21"/>
      <c r="N3" s="36">
        <v>96</v>
      </c>
      <c r="O3" s="5">
        <v>89</v>
      </c>
      <c r="P3" s="5"/>
      <c r="Q3" s="21"/>
      <c r="R3" s="36"/>
      <c r="S3" s="5">
        <v>96</v>
      </c>
      <c r="T3" s="36"/>
      <c r="U3" s="3"/>
      <c r="V3" s="3">
        <v>117</v>
      </c>
      <c r="W3" s="3"/>
      <c r="X3" s="3">
        <v>104</v>
      </c>
      <c r="Y3" s="3">
        <v>102</v>
      </c>
      <c r="Z3" s="3"/>
      <c r="AA3" s="3"/>
      <c r="AB3" s="3"/>
      <c r="AC3" s="3">
        <v>90</v>
      </c>
      <c r="AD3" s="3"/>
      <c r="AE3" s="3"/>
      <c r="AF3" s="3">
        <v>93</v>
      </c>
      <c r="AG3" s="3"/>
      <c r="AH3" s="3">
        <v>103</v>
      </c>
      <c r="AI3" s="3"/>
      <c r="AJ3" s="3"/>
      <c r="AK3" s="3"/>
      <c r="AL3" s="3">
        <v>90</v>
      </c>
      <c r="AM3" s="70">
        <v>1070</v>
      </c>
      <c r="AN3" s="3">
        <v>12</v>
      </c>
      <c r="AO3" s="70">
        <f>SUM(C3:AL3)</f>
        <v>1355</v>
      </c>
      <c r="AP3" s="70">
        <f>COUNTIF(C3:AL3,"&gt;0")</f>
        <v>14</v>
      </c>
      <c r="AQ3" s="38">
        <f aca="true" t="shared" si="0" ref="AQ3:AQ10">IF(AND(AN3=0,AP3=0),"",AO3/AP3)</f>
        <v>96.78571428571429</v>
      </c>
    </row>
    <row r="4" spans="1:43" ht="12.75">
      <c r="A4" s="155" t="s">
        <v>71</v>
      </c>
      <c r="B4" s="2" t="s">
        <v>2</v>
      </c>
      <c r="C4" s="17"/>
      <c r="D4" s="17">
        <v>107</v>
      </c>
      <c r="E4" s="21"/>
      <c r="F4" s="36"/>
      <c r="G4" s="5">
        <v>91</v>
      </c>
      <c r="H4" s="5"/>
      <c r="I4" s="21"/>
      <c r="J4" s="36">
        <v>85</v>
      </c>
      <c r="K4" s="5">
        <v>97</v>
      </c>
      <c r="L4" s="5"/>
      <c r="M4" s="21"/>
      <c r="N4" s="36"/>
      <c r="O4" s="5">
        <v>87</v>
      </c>
      <c r="P4" s="5"/>
      <c r="Q4" s="21"/>
      <c r="R4" s="36">
        <v>66</v>
      </c>
      <c r="S4" s="5"/>
      <c r="T4" s="36">
        <v>70</v>
      </c>
      <c r="U4" s="3"/>
      <c r="V4" s="3">
        <v>116</v>
      </c>
      <c r="W4" s="3"/>
      <c r="X4" s="3"/>
      <c r="Y4" s="3">
        <v>92</v>
      </c>
      <c r="Z4" s="3"/>
      <c r="AA4" s="3"/>
      <c r="AB4" s="3">
        <v>95</v>
      </c>
      <c r="AC4" s="3"/>
      <c r="AD4" s="3">
        <v>93</v>
      </c>
      <c r="AE4" s="3"/>
      <c r="AF4" s="3"/>
      <c r="AG4" s="3">
        <v>84</v>
      </c>
      <c r="AH4" s="3"/>
      <c r="AI4" s="3">
        <v>89</v>
      </c>
      <c r="AJ4" s="3"/>
      <c r="AK4" s="3">
        <v>59</v>
      </c>
      <c r="AL4" s="3"/>
      <c r="AM4" s="70">
        <v>1041</v>
      </c>
      <c r="AN4" s="3">
        <v>12</v>
      </c>
      <c r="AO4" s="70">
        <f aca="true" t="shared" si="1" ref="AO4:AO20">SUM(C4:AL4)</f>
        <v>1231</v>
      </c>
      <c r="AP4" s="70">
        <f aca="true" t="shared" si="2" ref="AP4:AP20">COUNTIF(C4:AL4,"&gt;0")</f>
        <v>14</v>
      </c>
      <c r="AQ4" s="38">
        <f t="shared" si="0"/>
        <v>87.92857142857143</v>
      </c>
    </row>
    <row r="5" spans="1:43" ht="12.75">
      <c r="A5" s="155" t="s">
        <v>72</v>
      </c>
      <c r="B5" s="30" t="s">
        <v>2</v>
      </c>
      <c r="C5" s="17"/>
      <c r="D5" s="17">
        <v>86</v>
      </c>
      <c r="E5" s="21">
        <v>79</v>
      </c>
      <c r="F5" s="36"/>
      <c r="G5" s="5"/>
      <c r="H5" s="5">
        <v>92</v>
      </c>
      <c r="I5" s="21"/>
      <c r="J5" s="36"/>
      <c r="K5" s="5"/>
      <c r="L5" s="5"/>
      <c r="M5" s="21"/>
      <c r="N5" s="36">
        <v>78</v>
      </c>
      <c r="O5" s="5"/>
      <c r="P5" s="5">
        <v>83</v>
      </c>
      <c r="Q5" s="21"/>
      <c r="R5" s="36">
        <v>74</v>
      </c>
      <c r="S5" s="5">
        <v>55</v>
      </c>
      <c r="T5" s="36"/>
      <c r="U5" s="3"/>
      <c r="V5" s="3">
        <v>88</v>
      </c>
      <c r="W5" s="3">
        <v>68</v>
      </c>
      <c r="X5" s="3"/>
      <c r="Y5" s="3"/>
      <c r="Z5" s="3">
        <v>103</v>
      </c>
      <c r="AA5" s="3"/>
      <c r="AB5" s="3"/>
      <c r="AC5" s="3"/>
      <c r="AD5" s="3"/>
      <c r="AE5" s="3">
        <v>78</v>
      </c>
      <c r="AF5" s="3"/>
      <c r="AG5" s="3">
        <v>78</v>
      </c>
      <c r="AH5" s="3"/>
      <c r="AI5" s="3">
        <v>88</v>
      </c>
      <c r="AJ5" s="3"/>
      <c r="AK5" s="3">
        <v>67</v>
      </c>
      <c r="AL5" s="3"/>
      <c r="AM5" s="70">
        <v>910</v>
      </c>
      <c r="AN5" s="3">
        <v>11</v>
      </c>
      <c r="AO5" s="70">
        <f t="shared" si="1"/>
        <v>1117</v>
      </c>
      <c r="AP5" s="70">
        <f t="shared" si="2"/>
        <v>14</v>
      </c>
      <c r="AQ5" s="38">
        <f t="shared" si="0"/>
        <v>79.78571428571429</v>
      </c>
    </row>
    <row r="6" spans="1:43" ht="12.75">
      <c r="A6" s="155" t="s">
        <v>73</v>
      </c>
      <c r="B6" s="30" t="s">
        <v>2</v>
      </c>
      <c r="C6" s="17"/>
      <c r="D6" s="17"/>
      <c r="E6" s="21"/>
      <c r="F6" s="36">
        <v>89</v>
      </c>
      <c r="G6" s="5">
        <v>83</v>
      </c>
      <c r="H6" s="5"/>
      <c r="I6" s="21">
        <v>93</v>
      </c>
      <c r="J6" s="36"/>
      <c r="K6" s="5"/>
      <c r="L6" s="5">
        <v>102</v>
      </c>
      <c r="M6" s="21">
        <v>74</v>
      </c>
      <c r="N6" s="36"/>
      <c r="O6" s="5"/>
      <c r="P6" s="5"/>
      <c r="Q6" s="21">
        <v>78</v>
      </c>
      <c r="R6" s="36"/>
      <c r="S6" s="5">
        <v>90</v>
      </c>
      <c r="T6" s="36"/>
      <c r="U6" s="3"/>
      <c r="V6" s="3"/>
      <c r="W6" s="3">
        <v>67</v>
      </c>
      <c r="X6" s="3"/>
      <c r="Y6" s="3"/>
      <c r="Z6" s="3">
        <v>105</v>
      </c>
      <c r="AA6" s="3">
        <v>81</v>
      </c>
      <c r="AB6" s="3"/>
      <c r="AC6" s="3">
        <v>67</v>
      </c>
      <c r="AD6" s="3"/>
      <c r="AE6" s="3">
        <v>83</v>
      </c>
      <c r="AF6" s="3"/>
      <c r="AG6" s="3"/>
      <c r="AH6" s="3"/>
      <c r="AI6" s="3"/>
      <c r="AJ6" s="3">
        <v>97</v>
      </c>
      <c r="AK6" s="3"/>
      <c r="AL6" s="3">
        <v>65</v>
      </c>
      <c r="AM6" s="70">
        <v>1020</v>
      </c>
      <c r="AN6" s="3">
        <v>12</v>
      </c>
      <c r="AO6" s="70">
        <f t="shared" si="1"/>
        <v>1174</v>
      </c>
      <c r="AP6" s="70">
        <f t="shared" si="2"/>
        <v>14</v>
      </c>
      <c r="AQ6" s="38">
        <f t="shared" si="0"/>
        <v>83.85714285714286</v>
      </c>
    </row>
    <row r="7" spans="1:43" ht="12.75">
      <c r="A7" s="155" t="s">
        <v>74</v>
      </c>
      <c r="B7" s="30" t="s">
        <v>2</v>
      </c>
      <c r="C7" s="17"/>
      <c r="D7" s="17"/>
      <c r="E7" s="21"/>
      <c r="F7" s="36">
        <v>99</v>
      </c>
      <c r="G7" s="5"/>
      <c r="H7" s="5">
        <v>96</v>
      </c>
      <c r="I7" s="21">
        <v>108</v>
      </c>
      <c r="J7" s="36"/>
      <c r="K7" s="5"/>
      <c r="L7" s="5"/>
      <c r="M7" s="21">
        <v>100</v>
      </c>
      <c r="N7" s="36"/>
      <c r="O7" s="5"/>
      <c r="P7" s="5">
        <v>89</v>
      </c>
      <c r="Q7" s="21">
        <v>103</v>
      </c>
      <c r="R7" s="36"/>
      <c r="S7" s="5"/>
      <c r="T7" s="36">
        <v>73</v>
      </c>
      <c r="U7" s="3"/>
      <c r="V7" s="3"/>
      <c r="W7" s="3">
        <v>85</v>
      </c>
      <c r="X7" s="3"/>
      <c r="Y7" s="3">
        <v>99</v>
      </c>
      <c r="Z7" s="3"/>
      <c r="AA7" s="3"/>
      <c r="AB7" s="3">
        <v>79</v>
      </c>
      <c r="AC7" s="3"/>
      <c r="AD7" s="3"/>
      <c r="AE7" s="3"/>
      <c r="AF7" s="3">
        <v>94</v>
      </c>
      <c r="AG7" s="3">
        <v>100</v>
      </c>
      <c r="AH7" s="3"/>
      <c r="AI7" s="3"/>
      <c r="AJ7" s="3">
        <v>106</v>
      </c>
      <c r="AK7" s="3"/>
      <c r="AL7" s="3">
        <v>69</v>
      </c>
      <c r="AM7" s="70">
        <v>813</v>
      </c>
      <c r="AN7" s="3">
        <v>9</v>
      </c>
      <c r="AO7" s="70">
        <f t="shared" si="1"/>
        <v>1300</v>
      </c>
      <c r="AP7" s="70">
        <f t="shared" si="2"/>
        <v>14</v>
      </c>
      <c r="AQ7" s="38">
        <f t="shared" si="0"/>
        <v>92.85714285714286</v>
      </c>
    </row>
    <row r="8" spans="1:43" ht="12.75">
      <c r="A8" s="155" t="s">
        <v>75</v>
      </c>
      <c r="B8" s="30" t="s">
        <v>2</v>
      </c>
      <c r="C8" s="17"/>
      <c r="D8" s="17">
        <v>115</v>
      </c>
      <c r="E8" s="21">
        <v>100</v>
      </c>
      <c r="F8" s="36"/>
      <c r="G8" s="5"/>
      <c r="H8" s="5"/>
      <c r="I8" s="21">
        <v>101</v>
      </c>
      <c r="J8" s="36"/>
      <c r="K8" s="5">
        <v>91</v>
      </c>
      <c r="L8" s="5"/>
      <c r="M8" s="21"/>
      <c r="N8" s="36">
        <v>97</v>
      </c>
      <c r="O8" s="5">
        <v>87</v>
      </c>
      <c r="P8" s="5"/>
      <c r="Q8" s="21"/>
      <c r="R8" s="36"/>
      <c r="S8" s="5"/>
      <c r="T8" s="36">
        <v>76</v>
      </c>
      <c r="U8" s="3">
        <v>111</v>
      </c>
      <c r="V8" s="3"/>
      <c r="W8" s="3"/>
      <c r="X8" s="3">
        <v>108</v>
      </c>
      <c r="Y8" s="3"/>
      <c r="Z8" s="3"/>
      <c r="AA8" s="3">
        <v>94</v>
      </c>
      <c r="AB8" s="3"/>
      <c r="AC8" s="3"/>
      <c r="AD8" s="3">
        <v>96</v>
      </c>
      <c r="AE8" s="3">
        <v>98</v>
      </c>
      <c r="AF8" s="3"/>
      <c r="AG8" s="3"/>
      <c r="AH8" s="3">
        <v>103</v>
      </c>
      <c r="AI8" s="3"/>
      <c r="AJ8" s="3"/>
      <c r="AK8" s="3"/>
      <c r="AL8" s="3">
        <v>89</v>
      </c>
      <c r="AM8" s="70">
        <v>1044</v>
      </c>
      <c r="AN8" s="3">
        <v>11</v>
      </c>
      <c r="AO8" s="70">
        <f t="shared" si="1"/>
        <v>1366</v>
      </c>
      <c r="AP8" s="70">
        <f t="shared" si="2"/>
        <v>14</v>
      </c>
      <c r="AQ8" s="38">
        <f t="shared" si="0"/>
        <v>97.57142857142857</v>
      </c>
    </row>
    <row r="9" spans="1:43" ht="12.75">
      <c r="A9" s="155" t="s">
        <v>76</v>
      </c>
      <c r="B9" s="30" t="s">
        <v>2</v>
      </c>
      <c r="C9" s="17">
        <v>102</v>
      </c>
      <c r="D9" s="17"/>
      <c r="E9" s="21"/>
      <c r="F9" s="36">
        <v>107</v>
      </c>
      <c r="G9" s="5"/>
      <c r="H9" s="5"/>
      <c r="I9" s="21"/>
      <c r="J9" s="36">
        <v>82</v>
      </c>
      <c r="K9" s="5">
        <v>109</v>
      </c>
      <c r="L9" s="5"/>
      <c r="M9" s="21">
        <v>98</v>
      </c>
      <c r="N9" s="36"/>
      <c r="O9" s="5"/>
      <c r="P9" s="5"/>
      <c r="Q9" s="21">
        <v>103</v>
      </c>
      <c r="R9" s="36"/>
      <c r="S9" s="5"/>
      <c r="T9" s="36">
        <v>83</v>
      </c>
      <c r="U9" s="3">
        <v>109</v>
      </c>
      <c r="V9" s="3"/>
      <c r="W9" s="3"/>
      <c r="X9" s="3">
        <v>106</v>
      </c>
      <c r="Y9" s="3"/>
      <c r="Z9" s="3"/>
      <c r="AA9" s="3">
        <v>110</v>
      </c>
      <c r="AB9" s="3"/>
      <c r="AC9" s="3"/>
      <c r="AD9" s="3">
        <v>95</v>
      </c>
      <c r="AE9" s="3"/>
      <c r="AF9" s="3">
        <v>101</v>
      </c>
      <c r="AG9" s="3"/>
      <c r="AH9" s="3"/>
      <c r="AI9" s="3">
        <v>95</v>
      </c>
      <c r="AJ9" s="3"/>
      <c r="AK9" s="3">
        <v>91</v>
      </c>
      <c r="AL9" s="3"/>
      <c r="AM9" s="70">
        <v>1243</v>
      </c>
      <c r="AN9" s="3">
        <v>12</v>
      </c>
      <c r="AO9" s="70">
        <f t="shared" si="1"/>
        <v>1391</v>
      </c>
      <c r="AP9" s="70">
        <f t="shared" si="2"/>
        <v>14</v>
      </c>
      <c r="AQ9" s="38">
        <f t="shared" si="0"/>
        <v>99.35714285714286</v>
      </c>
    </row>
    <row r="10" spans="1:43" ht="12.75">
      <c r="A10" s="155" t="s">
        <v>77</v>
      </c>
      <c r="B10" s="30" t="s">
        <v>2</v>
      </c>
      <c r="C10" s="17">
        <v>112</v>
      </c>
      <c r="D10" s="17"/>
      <c r="E10" s="21"/>
      <c r="F10" s="36"/>
      <c r="G10" s="5"/>
      <c r="H10" s="5">
        <v>82</v>
      </c>
      <c r="I10" s="21"/>
      <c r="J10" s="36">
        <v>76</v>
      </c>
      <c r="K10" s="5"/>
      <c r="L10" s="5">
        <v>84</v>
      </c>
      <c r="M10" s="21"/>
      <c r="N10" s="36"/>
      <c r="O10" s="5"/>
      <c r="P10" s="5">
        <v>86</v>
      </c>
      <c r="Q10" s="21"/>
      <c r="R10" s="36">
        <v>92</v>
      </c>
      <c r="S10" s="5">
        <v>89</v>
      </c>
      <c r="T10" s="36"/>
      <c r="U10" s="3">
        <v>122</v>
      </c>
      <c r="V10" s="3"/>
      <c r="W10" s="3"/>
      <c r="X10" s="3"/>
      <c r="Y10" s="3"/>
      <c r="Z10" s="3">
        <v>108</v>
      </c>
      <c r="AA10" s="3"/>
      <c r="AB10" s="3">
        <v>91</v>
      </c>
      <c r="AC10" s="3">
        <v>94</v>
      </c>
      <c r="AD10" s="3"/>
      <c r="AE10" s="3"/>
      <c r="AF10" s="3"/>
      <c r="AG10" s="3"/>
      <c r="AH10" s="3">
        <v>103</v>
      </c>
      <c r="AI10" s="3"/>
      <c r="AJ10" s="3">
        <v>100</v>
      </c>
      <c r="AK10" s="3">
        <v>72</v>
      </c>
      <c r="AL10" s="3"/>
      <c r="AM10" s="70">
        <v>1012</v>
      </c>
      <c r="AN10" s="3">
        <v>11</v>
      </c>
      <c r="AO10" s="70">
        <f t="shared" si="1"/>
        <v>1311</v>
      </c>
      <c r="AP10" s="70">
        <f t="shared" si="2"/>
        <v>14</v>
      </c>
      <c r="AQ10" s="38">
        <f t="shared" si="0"/>
        <v>93.64285714285714</v>
      </c>
    </row>
    <row r="11" spans="1:43" ht="12.75">
      <c r="A11" s="112"/>
      <c r="B11" s="11"/>
      <c r="C11" s="31"/>
      <c r="D11" s="31"/>
      <c r="E11" s="29"/>
      <c r="F11" s="29"/>
      <c r="G11" s="29"/>
      <c r="H11" s="29"/>
      <c r="I11" s="29"/>
      <c r="J11" s="29"/>
      <c r="K11" s="29"/>
      <c r="L11" s="29"/>
      <c r="M11" s="29"/>
      <c r="N11" s="29"/>
      <c r="O11" s="29"/>
      <c r="P11" s="29"/>
      <c r="Q11" s="29"/>
      <c r="R11" s="29"/>
      <c r="S11" s="29"/>
      <c r="T11" s="5"/>
      <c r="U11" s="5"/>
      <c r="V11" s="5"/>
      <c r="W11" s="5"/>
      <c r="X11" s="5"/>
      <c r="Y11" s="5"/>
      <c r="Z11" s="5"/>
      <c r="AA11" s="5"/>
      <c r="AB11" s="5"/>
      <c r="AC11" s="5"/>
      <c r="AD11" s="5"/>
      <c r="AE11" s="5"/>
      <c r="AF11" s="5"/>
      <c r="AG11" s="5"/>
      <c r="AH11" s="5"/>
      <c r="AI11" s="5"/>
      <c r="AJ11" s="5"/>
      <c r="AK11" s="5"/>
      <c r="AL11" s="5"/>
      <c r="AM11" s="5"/>
      <c r="AN11" s="29"/>
      <c r="AO11" s="29"/>
      <c r="AP11" s="29"/>
      <c r="AQ11" s="32"/>
    </row>
    <row r="12" spans="1:43" ht="12.75">
      <c r="A12" s="155" t="s">
        <v>78</v>
      </c>
      <c r="B12" s="30" t="s">
        <v>3</v>
      </c>
      <c r="C12" s="20">
        <v>82</v>
      </c>
      <c r="D12" s="18"/>
      <c r="E12" s="21"/>
      <c r="F12" s="36">
        <v>51</v>
      </c>
      <c r="G12" s="21"/>
      <c r="H12" s="36">
        <v>42</v>
      </c>
      <c r="I12" s="21"/>
      <c r="J12" s="36">
        <v>63</v>
      </c>
      <c r="K12" s="21"/>
      <c r="L12" s="36">
        <v>50</v>
      </c>
      <c r="M12" s="21">
        <v>67</v>
      </c>
      <c r="N12" s="36"/>
      <c r="O12" s="21"/>
      <c r="P12" s="36">
        <v>69</v>
      </c>
      <c r="Q12" s="21"/>
      <c r="R12" s="36"/>
      <c r="S12" s="21"/>
      <c r="T12" s="36">
        <v>40</v>
      </c>
      <c r="U12" s="3"/>
      <c r="V12" s="3">
        <v>75</v>
      </c>
      <c r="W12" s="3"/>
      <c r="X12" s="3">
        <v>68</v>
      </c>
      <c r="Y12" s="3"/>
      <c r="Z12" s="3">
        <v>89</v>
      </c>
      <c r="AA12" s="3"/>
      <c r="AB12" s="3">
        <v>60</v>
      </c>
      <c r="AC12" s="3"/>
      <c r="AD12" s="3">
        <v>83</v>
      </c>
      <c r="AE12" s="3"/>
      <c r="AF12" s="3">
        <v>71</v>
      </c>
      <c r="AG12" s="3"/>
      <c r="AH12" s="3">
        <v>83</v>
      </c>
      <c r="AI12" s="3"/>
      <c r="AJ12" s="3"/>
      <c r="AK12" s="3"/>
      <c r="AL12" s="3">
        <v>43</v>
      </c>
      <c r="AM12" s="70">
        <v>749</v>
      </c>
      <c r="AN12" s="3">
        <v>12</v>
      </c>
      <c r="AO12" s="70">
        <f t="shared" si="1"/>
        <v>1036</v>
      </c>
      <c r="AP12" s="70">
        <f t="shared" si="2"/>
        <v>16</v>
      </c>
      <c r="AQ12" s="38">
        <f>IF(AND(AN12=0,AP12=0),"",AO12/AP12)</f>
        <v>64.75</v>
      </c>
    </row>
    <row r="13" spans="1:43" ht="12.75">
      <c r="A13" s="155" t="s">
        <v>79</v>
      </c>
      <c r="B13" s="2" t="s">
        <v>3</v>
      </c>
      <c r="C13" s="20">
        <v>116</v>
      </c>
      <c r="D13" s="18"/>
      <c r="E13" s="21"/>
      <c r="F13" s="36">
        <v>92</v>
      </c>
      <c r="G13" s="21">
        <v>82</v>
      </c>
      <c r="H13" s="36"/>
      <c r="I13" s="21"/>
      <c r="J13" s="36">
        <v>65</v>
      </c>
      <c r="K13" s="21">
        <v>112</v>
      </c>
      <c r="L13" s="36"/>
      <c r="M13" s="21"/>
      <c r="N13" s="36"/>
      <c r="O13" s="21"/>
      <c r="P13" s="36">
        <v>90</v>
      </c>
      <c r="Q13" s="21">
        <v>88</v>
      </c>
      <c r="R13" s="36"/>
      <c r="S13" s="21">
        <v>112</v>
      </c>
      <c r="T13" s="36"/>
      <c r="U13" s="3"/>
      <c r="V13" s="3">
        <v>114</v>
      </c>
      <c r="W13" s="3"/>
      <c r="X13" s="3">
        <v>86</v>
      </c>
      <c r="Y13" s="3"/>
      <c r="Z13" s="3">
        <v>107</v>
      </c>
      <c r="AA13" s="3"/>
      <c r="AB13" s="3">
        <v>101</v>
      </c>
      <c r="AC13" s="3">
        <v>85</v>
      </c>
      <c r="AD13" s="3"/>
      <c r="AE13" s="3"/>
      <c r="AF13" s="3"/>
      <c r="AG13" s="3">
        <v>81</v>
      </c>
      <c r="AH13" s="3"/>
      <c r="AI13" s="3">
        <v>69</v>
      </c>
      <c r="AJ13" s="3"/>
      <c r="AK13" s="3">
        <v>83</v>
      </c>
      <c r="AL13" s="3"/>
      <c r="AM13" s="70">
        <v>1010</v>
      </c>
      <c r="AN13" s="3">
        <v>12</v>
      </c>
      <c r="AO13" s="70">
        <f t="shared" si="1"/>
        <v>1483</v>
      </c>
      <c r="AP13" s="70">
        <f t="shared" si="2"/>
        <v>16</v>
      </c>
      <c r="AQ13" s="38">
        <f aca="true" t="shared" si="3" ref="AQ13:AQ20">IF(AND(AN13=0,AP13=0),"",AO13/AP13)</f>
        <v>92.6875</v>
      </c>
    </row>
    <row r="14" spans="1:43" ht="12.75">
      <c r="A14" s="156" t="s">
        <v>82</v>
      </c>
      <c r="B14" s="30" t="s">
        <v>3</v>
      </c>
      <c r="C14" s="17">
        <v>83</v>
      </c>
      <c r="D14" s="17"/>
      <c r="E14" s="21">
        <v>65</v>
      </c>
      <c r="F14" s="36"/>
      <c r="G14" s="5"/>
      <c r="H14" s="5"/>
      <c r="I14" s="21"/>
      <c r="J14" s="36">
        <v>35</v>
      </c>
      <c r="K14" s="5">
        <v>57</v>
      </c>
      <c r="L14" s="5"/>
      <c r="M14" s="21"/>
      <c r="N14" s="36">
        <v>68</v>
      </c>
      <c r="O14" s="5">
        <v>43</v>
      </c>
      <c r="P14" s="5"/>
      <c r="Q14" s="21"/>
      <c r="R14" s="36">
        <v>73</v>
      </c>
      <c r="S14" s="5">
        <v>61</v>
      </c>
      <c r="T14" s="36"/>
      <c r="U14" s="3">
        <v>76</v>
      </c>
      <c r="V14" s="3"/>
      <c r="W14" s="3"/>
      <c r="X14" s="3">
        <v>85</v>
      </c>
      <c r="Y14" s="3"/>
      <c r="Z14" s="3"/>
      <c r="AA14" s="3">
        <v>58</v>
      </c>
      <c r="AB14" s="3"/>
      <c r="AC14" s="3">
        <v>55</v>
      </c>
      <c r="AD14" s="3"/>
      <c r="AE14" s="3">
        <v>52</v>
      </c>
      <c r="AF14" s="3"/>
      <c r="AG14" s="3">
        <v>72</v>
      </c>
      <c r="AH14" s="3"/>
      <c r="AI14" s="3"/>
      <c r="AJ14" s="3">
        <v>95</v>
      </c>
      <c r="AK14" s="3">
        <v>44</v>
      </c>
      <c r="AL14" s="3"/>
      <c r="AM14" s="70">
        <v>407</v>
      </c>
      <c r="AN14" s="3">
        <v>7</v>
      </c>
      <c r="AO14" s="70">
        <f t="shared" si="1"/>
        <v>1022</v>
      </c>
      <c r="AP14" s="70">
        <f t="shared" si="2"/>
        <v>16</v>
      </c>
      <c r="AQ14" s="38">
        <f t="shared" si="3"/>
        <v>63.875</v>
      </c>
    </row>
    <row r="15" spans="1:43" ht="12.75">
      <c r="A15" s="155" t="s">
        <v>80</v>
      </c>
      <c r="B15" s="30" t="s">
        <v>3</v>
      </c>
      <c r="C15" s="17"/>
      <c r="D15" s="17">
        <v>97</v>
      </c>
      <c r="E15" s="21">
        <v>85</v>
      </c>
      <c r="F15" s="36"/>
      <c r="G15" s="5">
        <v>88</v>
      </c>
      <c r="H15" s="5"/>
      <c r="I15" s="21">
        <v>70</v>
      </c>
      <c r="J15" s="36"/>
      <c r="K15" s="5"/>
      <c r="L15" s="5">
        <v>82</v>
      </c>
      <c r="M15" s="21"/>
      <c r="N15" s="36">
        <v>80</v>
      </c>
      <c r="O15" s="5"/>
      <c r="P15" s="5"/>
      <c r="Q15" s="21"/>
      <c r="R15" s="36">
        <v>81</v>
      </c>
      <c r="S15" s="5"/>
      <c r="T15" s="36">
        <v>64</v>
      </c>
      <c r="U15" s="3">
        <v>96</v>
      </c>
      <c r="V15" s="3"/>
      <c r="W15" s="3">
        <v>80</v>
      </c>
      <c r="X15" s="3"/>
      <c r="Y15" s="3">
        <v>79</v>
      </c>
      <c r="Z15" s="3"/>
      <c r="AA15" s="3">
        <v>77</v>
      </c>
      <c r="AB15" s="3"/>
      <c r="AC15" s="3">
        <v>81</v>
      </c>
      <c r="AD15" s="3"/>
      <c r="AE15" s="3">
        <v>84</v>
      </c>
      <c r="AF15" s="3"/>
      <c r="AG15" s="3"/>
      <c r="AH15" s="3"/>
      <c r="AI15" s="3">
        <v>71</v>
      </c>
      <c r="AJ15" s="3"/>
      <c r="AK15" s="3"/>
      <c r="AL15" s="3">
        <v>65</v>
      </c>
      <c r="AM15" s="70">
        <v>946</v>
      </c>
      <c r="AN15" s="3">
        <v>12</v>
      </c>
      <c r="AO15" s="70">
        <f t="shared" si="1"/>
        <v>1280</v>
      </c>
      <c r="AP15" s="70">
        <f t="shared" si="2"/>
        <v>16</v>
      </c>
      <c r="AQ15" s="38">
        <f t="shared" si="3"/>
        <v>80</v>
      </c>
    </row>
    <row r="16" spans="1:43" ht="12.75">
      <c r="A16" s="155" t="s">
        <v>81</v>
      </c>
      <c r="B16" s="30" t="s">
        <v>3</v>
      </c>
      <c r="C16" s="17"/>
      <c r="D16" s="17"/>
      <c r="E16" s="21"/>
      <c r="F16" s="36">
        <v>72</v>
      </c>
      <c r="G16" s="5"/>
      <c r="H16" s="5">
        <v>54</v>
      </c>
      <c r="I16" s="21">
        <v>64</v>
      </c>
      <c r="J16" s="36"/>
      <c r="K16" s="5">
        <v>68</v>
      </c>
      <c r="L16" s="5"/>
      <c r="M16" s="21">
        <v>88</v>
      </c>
      <c r="N16" s="36"/>
      <c r="O16" s="5">
        <v>62</v>
      </c>
      <c r="P16" s="5"/>
      <c r="Q16" s="21">
        <v>68</v>
      </c>
      <c r="R16" s="36"/>
      <c r="S16" s="5"/>
      <c r="T16" s="36">
        <v>36</v>
      </c>
      <c r="U16" s="3"/>
      <c r="V16" s="3"/>
      <c r="W16" s="3">
        <v>54</v>
      </c>
      <c r="X16" s="3"/>
      <c r="Y16" s="3"/>
      <c r="Z16" s="3">
        <v>93</v>
      </c>
      <c r="AA16" s="3"/>
      <c r="AB16" s="3">
        <v>54</v>
      </c>
      <c r="AC16" s="3"/>
      <c r="AD16" s="3">
        <v>73</v>
      </c>
      <c r="AE16" s="3"/>
      <c r="AF16" s="3">
        <v>66</v>
      </c>
      <c r="AG16" s="3">
        <v>80</v>
      </c>
      <c r="AH16" s="3"/>
      <c r="AI16" s="3"/>
      <c r="AJ16" s="3">
        <v>82</v>
      </c>
      <c r="AK16" s="3"/>
      <c r="AL16" s="3">
        <v>66</v>
      </c>
      <c r="AM16" s="70">
        <v>717</v>
      </c>
      <c r="AN16" s="3">
        <v>9</v>
      </c>
      <c r="AO16" s="70">
        <f t="shared" si="1"/>
        <v>1080</v>
      </c>
      <c r="AP16" s="70">
        <f t="shared" si="2"/>
        <v>16</v>
      </c>
      <c r="AQ16" s="38">
        <f t="shared" si="3"/>
        <v>67.5</v>
      </c>
    </row>
    <row r="17" spans="1:43" ht="12.75">
      <c r="A17" s="155" t="s">
        <v>83</v>
      </c>
      <c r="B17" s="30" t="s">
        <v>3</v>
      </c>
      <c r="C17" s="17">
        <v>99</v>
      </c>
      <c r="D17" s="17"/>
      <c r="E17" s="21">
        <v>67</v>
      </c>
      <c r="F17" s="36"/>
      <c r="G17" s="5">
        <v>98</v>
      </c>
      <c r="H17" s="5"/>
      <c r="I17" s="21">
        <v>80</v>
      </c>
      <c r="J17" s="36"/>
      <c r="K17" s="5"/>
      <c r="L17" s="5">
        <v>87</v>
      </c>
      <c r="M17" s="21"/>
      <c r="N17" s="36">
        <v>88</v>
      </c>
      <c r="O17" s="5"/>
      <c r="P17" s="5">
        <v>58</v>
      </c>
      <c r="Q17" s="21"/>
      <c r="R17" s="36">
        <v>61</v>
      </c>
      <c r="S17" s="5"/>
      <c r="T17" s="36"/>
      <c r="U17" s="3"/>
      <c r="V17" s="3">
        <v>97</v>
      </c>
      <c r="W17" s="3">
        <v>72</v>
      </c>
      <c r="X17" s="3"/>
      <c r="Y17" s="3">
        <v>98</v>
      </c>
      <c r="Z17" s="3"/>
      <c r="AA17" s="3">
        <v>79</v>
      </c>
      <c r="AB17" s="3"/>
      <c r="AC17" s="3">
        <v>70</v>
      </c>
      <c r="AD17" s="3"/>
      <c r="AE17" s="3"/>
      <c r="AF17" s="3">
        <v>90</v>
      </c>
      <c r="AG17" s="3"/>
      <c r="AH17" s="3">
        <v>86</v>
      </c>
      <c r="AI17" s="3"/>
      <c r="AJ17" s="3">
        <v>99</v>
      </c>
      <c r="AK17" s="3"/>
      <c r="AL17" s="3"/>
      <c r="AM17" s="70">
        <v>920</v>
      </c>
      <c r="AN17" s="3">
        <v>12</v>
      </c>
      <c r="AO17" s="70">
        <f t="shared" si="1"/>
        <v>1329</v>
      </c>
      <c r="AP17" s="70">
        <f t="shared" si="2"/>
        <v>16</v>
      </c>
      <c r="AQ17" s="38">
        <f t="shared" si="3"/>
        <v>83.0625</v>
      </c>
    </row>
    <row r="18" spans="1:43" ht="12.75">
      <c r="A18" s="155" t="s">
        <v>84</v>
      </c>
      <c r="B18" s="30" t="s">
        <v>3</v>
      </c>
      <c r="C18" s="17"/>
      <c r="D18" s="17">
        <v>106</v>
      </c>
      <c r="E18" s="21"/>
      <c r="F18" s="36"/>
      <c r="G18" s="5"/>
      <c r="H18" s="5">
        <v>64</v>
      </c>
      <c r="I18" s="21">
        <v>87</v>
      </c>
      <c r="J18" s="36"/>
      <c r="K18" s="5">
        <v>72</v>
      </c>
      <c r="L18" s="5"/>
      <c r="M18" s="21">
        <v>60</v>
      </c>
      <c r="N18" s="36"/>
      <c r="O18" s="5">
        <v>59</v>
      </c>
      <c r="P18" s="5"/>
      <c r="Q18" s="21"/>
      <c r="R18" s="36">
        <v>87</v>
      </c>
      <c r="S18" s="5">
        <v>63</v>
      </c>
      <c r="T18" s="36"/>
      <c r="U18" s="3"/>
      <c r="V18" s="3">
        <v>86</v>
      </c>
      <c r="W18" s="3"/>
      <c r="X18" s="3"/>
      <c r="Y18" s="3"/>
      <c r="Z18" s="3">
        <v>95</v>
      </c>
      <c r="AA18" s="3">
        <v>85</v>
      </c>
      <c r="AB18" s="3"/>
      <c r="AC18" s="3"/>
      <c r="AD18" s="3">
        <v>74</v>
      </c>
      <c r="AE18" s="3">
        <v>74</v>
      </c>
      <c r="AF18" s="3"/>
      <c r="AG18" s="3"/>
      <c r="AH18" s="3">
        <v>81</v>
      </c>
      <c r="AI18" s="3">
        <v>76</v>
      </c>
      <c r="AJ18" s="3"/>
      <c r="AK18" s="3"/>
      <c r="AL18" s="3">
        <v>58</v>
      </c>
      <c r="AM18" s="70">
        <v>607</v>
      </c>
      <c r="AN18" s="3">
        <v>8</v>
      </c>
      <c r="AO18" s="70">
        <f t="shared" si="1"/>
        <v>1227</v>
      </c>
      <c r="AP18" s="70">
        <f t="shared" si="2"/>
        <v>16</v>
      </c>
      <c r="AQ18" s="38">
        <f t="shared" si="3"/>
        <v>76.6875</v>
      </c>
    </row>
    <row r="19" spans="1:43" ht="12.75">
      <c r="A19" s="155" t="s">
        <v>85</v>
      </c>
      <c r="B19" s="30" t="s">
        <v>3</v>
      </c>
      <c r="C19" s="17"/>
      <c r="D19" s="17">
        <v>89</v>
      </c>
      <c r="E19" s="21"/>
      <c r="F19" s="36">
        <v>65</v>
      </c>
      <c r="G19" s="5">
        <v>81</v>
      </c>
      <c r="H19" s="5"/>
      <c r="I19" s="21"/>
      <c r="J19" s="36">
        <v>64</v>
      </c>
      <c r="K19" s="5"/>
      <c r="L19" s="5"/>
      <c r="M19" s="21"/>
      <c r="N19" s="36">
        <v>73</v>
      </c>
      <c r="O19" s="5"/>
      <c r="P19" s="5">
        <v>63</v>
      </c>
      <c r="Q19" s="21">
        <v>66</v>
      </c>
      <c r="R19" s="36"/>
      <c r="S19" s="5">
        <v>78</v>
      </c>
      <c r="T19" s="36"/>
      <c r="U19" s="3">
        <v>80</v>
      </c>
      <c r="V19" s="3"/>
      <c r="W19" s="3">
        <v>71</v>
      </c>
      <c r="X19" s="3"/>
      <c r="Y19" s="3">
        <v>78</v>
      </c>
      <c r="Z19" s="3"/>
      <c r="AA19" s="3"/>
      <c r="AB19" s="3">
        <v>83</v>
      </c>
      <c r="AC19" s="3"/>
      <c r="AD19" s="3"/>
      <c r="AE19" s="3">
        <v>60</v>
      </c>
      <c r="AF19" s="3"/>
      <c r="AG19" s="3"/>
      <c r="AH19" s="3">
        <v>85</v>
      </c>
      <c r="AI19" s="3"/>
      <c r="AJ19" s="3">
        <v>72</v>
      </c>
      <c r="AK19" s="3">
        <v>54</v>
      </c>
      <c r="AL19" s="3"/>
      <c r="AM19" s="70">
        <v>658</v>
      </c>
      <c r="AN19" s="3">
        <v>9</v>
      </c>
      <c r="AO19" s="70">
        <f t="shared" si="1"/>
        <v>1162</v>
      </c>
      <c r="AP19" s="70">
        <f t="shared" si="2"/>
        <v>16</v>
      </c>
      <c r="AQ19" s="38">
        <f t="shared" si="3"/>
        <v>72.625</v>
      </c>
    </row>
    <row r="20" spans="1:43" ht="12.75">
      <c r="A20" s="155" t="s">
        <v>86</v>
      </c>
      <c r="B20" s="30" t="s">
        <v>3</v>
      </c>
      <c r="C20" s="17"/>
      <c r="D20" s="17">
        <v>115</v>
      </c>
      <c r="E20" s="21">
        <v>78</v>
      </c>
      <c r="F20" s="36"/>
      <c r="G20" s="5"/>
      <c r="H20" s="5">
        <v>64</v>
      </c>
      <c r="I20" s="21"/>
      <c r="J20" s="36"/>
      <c r="K20" s="5"/>
      <c r="L20" s="5">
        <v>81</v>
      </c>
      <c r="M20" s="21">
        <v>87</v>
      </c>
      <c r="N20" s="36"/>
      <c r="O20" s="5">
        <v>84</v>
      </c>
      <c r="P20" s="5"/>
      <c r="Q20" s="21">
        <v>79</v>
      </c>
      <c r="R20" s="36"/>
      <c r="S20" s="5"/>
      <c r="T20" s="36">
        <v>79</v>
      </c>
      <c r="U20" s="3">
        <v>99</v>
      </c>
      <c r="V20" s="3"/>
      <c r="W20" s="3"/>
      <c r="X20" s="3">
        <v>86</v>
      </c>
      <c r="Y20" s="3">
        <v>87</v>
      </c>
      <c r="Z20" s="3"/>
      <c r="AA20" s="3"/>
      <c r="AB20" s="3"/>
      <c r="AC20" s="3"/>
      <c r="AD20" s="3">
        <v>77</v>
      </c>
      <c r="AE20" s="3"/>
      <c r="AF20" s="3">
        <v>73</v>
      </c>
      <c r="AG20" s="3">
        <v>75</v>
      </c>
      <c r="AH20" s="3"/>
      <c r="AI20" s="3">
        <v>59</v>
      </c>
      <c r="AJ20" s="3"/>
      <c r="AK20" s="3">
        <v>60</v>
      </c>
      <c r="AL20" s="3"/>
      <c r="AM20" s="70">
        <v>912</v>
      </c>
      <c r="AN20" s="3">
        <v>12</v>
      </c>
      <c r="AO20" s="70">
        <f t="shared" si="1"/>
        <v>1283</v>
      </c>
      <c r="AP20" s="70">
        <f t="shared" si="2"/>
        <v>16</v>
      </c>
      <c r="AQ20" s="38">
        <f t="shared" si="3"/>
        <v>80.1875</v>
      </c>
    </row>
    <row r="21" spans="2:42" s="29" customFormat="1" ht="12.75">
      <c r="B21" s="10"/>
      <c r="C21" s="31"/>
      <c r="D21" s="31"/>
      <c r="AP21" s="31"/>
    </row>
    <row r="22" spans="1:43" ht="12.75">
      <c r="A22" s="37" t="s">
        <v>34</v>
      </c>
      <c r="B22" s="34"/>
      <c r="C22" s="23">
        <f aca="true" t="shared" si="4" ref="C22:AL22">IF(COUNTIF(C3:C20,"&gt;0")=0,"",SUM(C3:C20))</f>
        <v>694</v>
      </c>
      <c r="D22" s="25">
        <f t="shared" si="4"/>
        <v>715</v>
      </c>
      <c r="E22" s="23">
        <f t="shared" si="4"/>
        <v>578</v>
      </c>
      <c r="F22" s="25">
        <f t="shared" si="4"/>
        <v>575</v>
      </c>
      <c r="G22" s="23">
        <f t="shared" si="4"/>
        <v>617</v>
      </c>
      <c r="H22" s="25">
        <f t="shared" si="4"/>
        <v>494</v>
      </c>
      <c r="I22" s="23">
        <f t="shared" si="4"/>
        <v>603</v>
      </c>
      <c r="J22" s="25">
        <f t="shared" si="4"/>
        <v>470</v>
      </c>
      <c r="K22" s="23">
        <f t="shared" si="4"/>
        <v>606</v>
      </c>
      <c r="L22" s="25">
        <f t="shared" si="4"/>
        <v>563</v>
      </c>
      <c r="M22" s="23">
        <f t="shared" si="4"/>
        <v>574</v>
      </c>
      <c r="N22" s="25">
        <f t="shared" si="4"/>
        <v>580</v>
      </c>
      <c r="O22" s="23">
        <f t="shared" si="4"/>
        <v>511</v>
      </c>
      <c r="P22" s="25">
        <f t="shared" si="4"/>
        <v>538</v>
      </c>
      <c r="Q22" s="23">
        <f t="shared" si="4"/>
        <v>585</v>
      </c>
      <c r="R22" s="25">
        <f t="shared" si="4"/>
        <v>534</v>
      </c>
      <c r="S22" s="23">
        <f t="shared" si="4"/>
        <v>644</v>
      </c>
      <c r="T22" s="25">
        <f t="shared" si="4"/>
        <v>521</v>
      </c>
      <c r="U22" s="23">
        <f t="shared" si="4"/>
        <v>693</v>
      </c>
      <c r="V22" s="25">
        <f t="shared" si="4"/>
        <v>693</v>
      </c>
      <c r="W22" s="23">
        <f t="shared" si="4"/>
        <v>497</v>
      </c>
      <c r="X22" s="25">
        <f t="shared" si="4"/>
        <v>643</v>
      </c>
      <c r="Y22" s="23">
        <f t="shared" si="4"/>
        <v>635</v>
      </c>
      <c r="Z22" s="25">
        <f t="shared" si="4"/>
        <v>700</v>
      </c>
      <c r="AA22" s="23">
        <f t="shared" si="4"/>
        <v>584</v>
      </c>
      <c r="AB22" s="25">
        <f t="shared" si="4"/>
        <v>563</v>
      </c>
      <c r="AC22" s="23">
        <f t="shared" si="4"/>
        <v>542</v>
      </c>
      <c r="AD22" s="25">
        <f t="shared" si="4"/>
        <v>591</v>
      </c>
      <c r="AE22" s="23">
        <f t="shared" si="4"/>
        <v>529</v>
      </c>
      <c r="AF22" s="25">
        <f t="shared" si="4"/>
        <v>588</v>
      </c>
      <c r="AG22" s="23">
        <f t="shared" si="4"/>
        <v>570</v>
      </c>
      <c r="AH22" s="25">
        <f t="shared" si="4"/>
        <v>644</v>
      </c>
      <c r="AI22" s="23">
        <f t="shared" si="4"/>
        <v>547</v>
      </c>
      <c r="AJ22" s="25">
        <f t="shared" si="4"/>
        <v>651</v>
      </c>
      <c r="AK22" s="23">
        <f t="shared" si="4"/>
        <v>530</v>
      </c>
      <c r="AL22" s="25">
        <f t="shared" si="4"/>
        <v>545</v>
      </c>
      <c r="AM22" s="33"/>
      <c r="AN22" s="86"/>
      <c r="AO22" s="70">
        <f>SUM(AO3:AO20)</f>
        <v>21147</v>
      </c>
      <c r="AP22" s="70">
        <f>SUM(AP3:AP20)</f>
        <v>256</v>
      </c>
      <c r="AQ22" s="38">
        <f>IF(AP22=0,"",AO22/AP22)</f>
        <v>82.60546875</v>
      </c>
    </row>
    <row r="23" spans="1:43" s="29" customFormat="1" ht="12.75">
      <c r="A23" s="33"/>
      <c r="B23" s="34"/>
      <c r="C23" s="32"/>
      <c r="D23" s="32"/>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Q23" s="31"/>
    </row>
    <row r="24" spans="1:43" ht="12.75">
      <c r="A24" s="37" t="s">
        <v>36</v>
      </c>
      <c r="B24" s="34"/>
      <c r="C24" s="43">
        <f>IF(OR(C22="",D22=""),"",C22+D22)</f>
        <v>1409</v>
      </c>
      <c r="D24" s="42"/>
      <c r="E24" s="43">
        <f>IF(OR(E22="",F22=""),"",E22+F22)</f>
        <v>1153</v>
      </c>
      <c r="F24" s="44"/>
      <c r="G24" s="43">
        <f>IF(OR(G22="",H22=""),"",G22+H22)</f>
        <v>1111</v>
      </c>
      <c r="H24" s="45"/>
      <c r="I24" s="43">
        <f>IF(OR(I22="",J22=""),"",I22+J22)</f>
        <v>1073</v>
      </c>
      <c r="J24" s="44"/>
      <c r="K24" s="43">
        <f>IF(OR(K22="",L22=""),"",K22+L22)</f>
        <v>1169</v>
      </c>
      <c r="L24" s="45"/>
      <c r="M24" s="43">
        <f>IF(OR(M22="",N22=""),"",M22+N22)</f>
        <v>1154</v>
      </c>
      <c r="N24" s="44"/>
      <c r="O24" s="43">
        <f>IF(OR(O22="",P22=""),"",O22+P22)</f>
        <v>1049</v>
      </c>
      <c r="P24" s="45"/>
      <c r="Q24" s="43">
        <f>IF(OR(Q22="",R22=""),"",Q22+R22)</f>
        <v>1119</v>
      </c>
      <c r="R24" s="44"/>
      <c r="S24" s="43">
        <f>IF(OR(S22="",T22=""),"",S22+T22)</f>
        <v>1165</v>
      </c>
      <c r="T24" s="45"/>
      <c r="U24" s="43">
        <f>IF(U22="","",U22+V22)</f>
        <v>1386</v>
      </c>
      <c r="V24" s="44"/>
      <c r="W24" s="43">
        <f>IF(W22="","",W22+X22)</f>
        <v>1140</v>
      </c>
      <c r="X24" s="45"/>
      <c r="Y24" s="43">
        <f>IF(Y22="","",Y22+Z22)</f>
        <v>1335</v>
      </c>
      <c r="Z24" s="44"/>
      <c r="AA24" s="43">
        <f>IF(AA22="","",AA22+AB22)</f>
        <v>1147</v>
      </c>
      <c r="AB24" s="44"/>
      <c r="AC24" s="43">
        <f>IF(AC22="","",AC22+AD22)</f>
        <v>1133</v>
      </c>
      <c r="AD24" s="60"/>
      <c r="AE24" s="43">
        <f>IF(AE22="","",AE22+AF22)</f>
        <v>1117</v>
      </c>
      <c r="AF24" s="60"/>
      <c r="AG24" s="43">
        <f>IF(AG22="","",AG22+AH22)</f>
        <v>1214</v>
      </c>
      <c r="AH24" s="60"/>
      <c r="AI24" s="43">
        <f>IF(AI22="","",AI22+AJ22)</f>
        <v>1198</v>
      </c>
      <c r="AJ24" s="60"/>
      <c r="AK24" s="43">
        <f>IF(AK22="","",AK22+AL22)</f>
        <v>1075</v>
      </c>
      <c r="AL24" s="60"/>
      <c r="AM24" s="29"/>
      <c r="AN24" s="86"/>
      <c r="AO24" s="70">
        <f>AO22</f>
        <v>21147</v>
      </c>
      <c r="AP24" s="70">
        <f>AP22</f>
        <v>256</v>
      </c>
      <c r="AQ24" s="38">
        <f>IF(AP24=0,"",AO24/AP24)</f>
        <v>82.60546875</v>
      </c>
    </row>
    <row r="25" spans="5:6" ht="12.75">
      <c r="E25" s="29"/>
      <c r="F25" s="29"/>
    </row>
    <row r="26" ht="12.75">
      <c r="C26" s="9" t="s">
        <v>40</v>
      </c>
    </row>
    <row r="27" ht="12.75">
      <c r="C27" s="9" t="s">
        <v>53</v>
      </c>
    </row>
    <row r="28" ht="12.75">
      <c r="C28" s="9" t="s">
        <v>44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&amp;LMacclesfield Quiz League&amp;C2022-3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29"/>
  <sheetViews>
    <sheetView zoomScale="75" zoomScaleNormal="75" workbookViewId="0" topLeftCell="A1">
      <selection activeCell="AL13" sqref="AL13"/>
    </sheetView>
  </sheetViews>
  <sheetFormatPr defaultColWidth="9.140625" defaultRowHeight="12.75"/>
  <cols>
    <col min="1" max="1" width="22.57421875" style="0" bestFit="1" customWidth="1"/>
    <col min="2" max="2" width="6.7109375" style="6" customWidth="1"/>
    <col min="3" max="3" width="5.8515625" style="9" customWidth="1"/>
    <col min="4" max="4" width="6.57421875" style="9" bestFit="1" customWidth="1"/>
    <col min="5" max="5" width="5.8515625" style="0" bestFit="1" customWidth="1"/>
    <col min="6" max="6" width="5.421875" style="0" bestFit="1" customWidth="1"/>
    <col min="7" max="7" width="6.57421875" style="0" bestFit="1" customWidth="1"/>
    <col min="8" max="8" width="5.8515625" style="0" bestFit="1" customWidth="1"/>
    <col min="9" max="9" width="5.421875" style="0" bestFit="1" customWidth="1"/>
    <col min="10" max="12" width="5.8515625" style="0" bestFit="1" customWidth="1"/>
    <col min="13" max="13" width="6.57421875" style="0" bestFit="1" customWidth="1"/>
    <col min="14" max="16" width="5.8515625" style="0" customWidth="1"/>
    <col min="17" max="17" width="6.57421875" style="0" bestFit="1" customWidth="1"/>
    <col min="18" max="20" width="5.8515625" style="0" customWidth="1"/>
    <col min="21" max="24" width="5.7109375" style="0" customWidth="1"/>
    <col min="25" max="26" width="6.57421875" style="0" customWidth="1"/>
    <col min="27" max="38" width="6.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7</v>
      </c>
      <c r="C1" s="39" t="s">
        <v>5</v>
      </c>
      <c r="D1" s="39"/>
      <c r="E1" s="7" t="s">
        <v>6</v>
      </c>
      <c r="F1" s="8"/>
      <c r="G1" s="22" t="s">
        <v>8</v>
      </c>
      <c r="H1" s="22"/>
      <c r="I1" s="7" t="s">
        <v>9</v>
      </c>
      <c r="J1" s="8"/>
      <c r="K1" s="22" t="s">
        <v>16</v>
      </c>
      <c r="L1" s="22"/>
      <c r="M1" s="7" t="s">
        <v>10</v>
      </c>
      <c r="N1" s="8"/>
      <c r="O1" s="22" t="s">
        <v>11</v>
      </c>
      <c r="P1" s="22"/>
      <c r="Q1" s="7" t="s">
        <v>12</v>
      </c>
      <c r="R1" s="8"/>
      <c r="S1" s="22" t="s">
        <v>13</v>
      </c>
      <c r="T1" s="22"/>
      <c r="U1" s="7" t="s">
        <v>14</v>
      </c>
      <c r="V1" s="8"/>
      <c r="W1" s="22" t="s">
        <v>15</v>
      </c>
      <c r="X1" s="22"/>
      <c r="Y1" s="7" t="s">
        <v>4</v>
      </c>
      <c r="Z1" s="8"/>
      <c r="AA1" s="22" t="s">
        <v>17</v>
      </c>
      <c r="AB1" s="8"/>
      <c r="AC1" s="58" t="s">
        <v>18</v>
      </c>
      <c r="AD1" s="58"/>
      <c r="AE1" s="58" t="s">
        <v>19</v>
      </c>
      <c r="AF1" s="58"/>
      <c r="AG1" s="58" t="s">
        <v>20</v>
      </c>
      <c r="AH1" s="58"/>
      <c r="AI1" s="58" t="s">
        <v>21</v>
      </c>
      <c r="AJ1" s="58"/>
      <c r="AK1" s="84" t="s">
        <v>22</v>
      </c>
      <c r="AL1" s="84"/>
      <c r="AM1" s="157" t="s">
        <v>87</v>
      </c>
      <c r="AN1" s="85" t="s">
        <v>35</v>
      </c>
      <c r="AO1" s="85" t="s">
        <v>30</v>
      </c>
      <c r="AP1" s="59" t="s">
        <v>35</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155" t="s">
        <v>70</v>
      </c>
      <c r="B3" s="30" t="s">
        <v>2</v>
      </c>
      <c r="C3" s="56">
        <f>IF(SpecScores!C3="","",SpecScores!C3+GKScores!C3)</f>
        <v>165</v>
      </c>
      <c r="D3" s="57">
        <f>IF(SpecScores!D3="","",SpecScores!D3+GKScores!D3)</f>
      </c>
      <c r="E3" s="56">
        <f>IF(SpecScores!E3="","",SpecScores!E3+GKScores!E3)</f>
        <v>167</v>
      </c>
      <c r="F3" s="57">
        <f>IF(SpecScores!F3="","",SpecScores!F3+GKScores!F3)</f>
      </c>
      <c r="G3" s="56">
        <f>IF(SpecScores!G3="","",SpecScores!G3+GKScores!G3)</f>
        <v>157</v>
      </c>
      <c r="H3" s="57">
        <f>IF(SpecScores!H3="","",SpecScores!H3+GKScores!H3)</f>
      </c>
      <c r="I3" s="56">
        <f>IF(SpecScores!I3="","",SpecScores!I3+GKScores!I3)</f>
      </c>
      <c r="J3" s="57">
        <f>IF(SpecScores!J3="","",SpecScores!J3+GKScores!J3)</f>
      </c>
      <c r="K3" s="56">
        <f>IF(SpecScores!K3="","",SpecScores!K3+GKScores!K3)</f>
      </c>
      <c r="L3" s="57">
        <f>IF(SpecScores!L3="","",SpecScores!L3+GKScores!L3)</f>
        <v>134</v>
      </c>
      <c r="M3" s="56">
        <f>IF(SpecScores!M3="","",SpecScores!M3+GKScores!M3)</f>
      </c>
      <c r="N3" s="57">
        <f>IF(SpecScores!N3="","",SpecScores!N3+GKScores!N3)</f>
        <v>161</v>
      </c>
      <c r="O3" s="56">
        <f>IF(SpecScores!O3="","",SpecScores!O3+GKScores!O3)</f>
        <v>151</v>
      </c>
      <c r="P3" s="57">
        <f>IF(SpecScores!P3="","",SpecScores!P3+GKScores!P3)</f>
      </c>
      <c r="Q3" s="56">
        <f>IF(SpecScores!Q3="","",SpecScores!Q3+GKScores!Q3)</f>
      </c>
      <c r="R3" s="57">
        <f>IF(SpecScores!R3="","",SpecScores!R3+GKScores!R3)</f>
      </c>
      <c r="S3" s="56">
        <f>IF(SpecScores!S3="","",SpecScores!S3+GKScores!S3)</f>
        <v>144</v>
      </c>
      <c r="T3" s="57">
        <f>IF(SpecScores!T3="","",SpecScores!T3+GKScores!T3)</f>
      </c>
      <c r="U3" s="56">
        <f>IF(SpecScores!U3="","",SpecScores!U3+GKScores!U3)</f>
      </c>
      <c r="V3" s="57">
        <f>IF(SpecScores!V3="","",SpecScores!V3+GKScores!V3)</f>
        <v>188</v>
      </c>
      <c r="W3" s="56">
        <f>IF(SpecScores!W3="","",SpecScores!W3+GKScores!W3)</f>
      </c>
      <c r="X3" s="57">
        <f>IF(SpecScores!X3="","",SpecScores!X3+GKScores!X3)</f>
        <v>172</v>
      </c>
      <c r="Y3" s="56">
        <f>IF(SpecScores!Y3="","",SpecScores!Y3+GKScores!Y3)</f>
        <v>172</v>
      </c>
      <c r="Z3" s="57">
        <f>IF(SpecScores!Z3="","",SpecScores!Z3+GKScores!Z3)</f>
      </c>
      <c r="AA3" s="56">
        <f>IF(SpecScores!AA3="","",SpecScores!AA3+GKScores!AA3)</f>
      </c>
      <c r="AB3" s="57">
        <f>IF(SpecScores!AB3="","",SpecScores!AB3+GKScores!AB3)</f>
      </c>
      <c r="AC3" s="56">
        <f>IF(SpecScores!AC3="","",SpecScores!AC3+GKScores!AC3)</f>
        <v>157</v>
      </c>
      <c r="AD3" s="57">
        <f>IF(SpecScores!AD3="","",SpecScores!AD3+GKScores!AD3)</f>
      </c>
      <c r="AE3" s="56">
        <f>IF(SpecScores!AE3="","",SpecScores!AE3+GKScores!AE3)</f>
      </c>
      <c r="AF3" s="57">
        <f>IF(SpecScores!AF3="","",SpecScores!AF3+GKScores!AF3)</f>
        <v>174</v>
      </c>
      <c r="AG3" s="56">
        <f>IF(SpecScores!AG3="","",SpecScores!AG3+GKScores!AG3)</f>
      </c>
      <c r="AH3" s="57">
        <f>IF(SpecScores!AH3="","",SpecScores!AH3+GKScores!AH3)</f>
        <v>174</v>
      </c>
      <c r="AI3" s="56">
        <f>IF(SpecScores!AI3="","",SpecScores!AI3+GKScores!AI3)</f>
      </c>
      <c r="AJ3" s="57">
        <f>IF(SpecScores!AJ3="","",SpecScores!AJ3+GKScores!AJ3)</f>
      </c>
      <c r="AK3" s="56">
        <f>IF(SpecScores!AK3="","",SpecScores!AK3+GKScores!AK3)</f>
      </c>
      <c r="AL3" s="57">
        <f>IF(SpecScores!AL3="","",SpecScores!AL3+GKScores!AL3)</f>
        <v>151</v>
      </c>
      <c r="AM3" s="70">
        <f>IF(OR(SpecScores!AM3="",GKScores!AM3=""),"",SpecScores!AM3+GKScores!AM3)</f>
        <v>1847</v>
      </c>
      <c r="AN3" s="3">
        <v>12</v>
      </c>
      <c r="AO3" s="70">
        <f>SUM(C3:AL3)</f>
        <v>2267</v>
      </c>
      <c r="AP3" s="70">
        <f>COUNTIF(C3:AL3,"&gt;0")</f>
        <v>14</v>
      </c>
      <c r="AQ3" s="38">
        <f aca="true" t="shared" si="0" ref="AQ3:AQ10">IF(AND(AN3=0,AP3=0),"",AO3/AP3)</f>
        <v>161.92857142857142</v>
      </c>
    </row>
    <row r="4" spans="1:43" ht="12.75">
      <c r="A4" s="155" t="s">
        <v>71</v>
      </c>
      <c r="B4" s="2" t="s">
        <v>2</v>
      </c>
      <c r="C4" s="56">
        <f>IF(SpecScores!C4="","",SpecScores!C4+GKScores!C4)</f>
      </c>
      <c r="D4" s="57">
        <f>IF(SpecScores!D4="","",SpecScores!D4+GKScores!D4)</f>
        <v>191</v>
      </c>
      <c r="E4" s="56">
        <f>IF(SpecScores!E4="","",SpecScores!E4+GKScores!E4)</f>
      </c>
      <c r="F4" s="57">
        <f>IF(SpecScores!F4="","",SpecScores!F4+GKScores!F4)</f>
      </c>
      <c r="G4" s="56">
        <f>IF(SpecScores!G4="","",SpecScores!G4+GKScores!G4)</f>
        <v>162</v>
      </c>
      <c r="H4" s="57">
        <f>IF(SpecScores!H4="","",SpecScores!H4+GKScores!H4)</f>
      </c>
      <c r="I4" s="56">
        <f>IF(SpecScores!I4="","",SpecScores!I4+GKScores!I4)</f>
      </c>
      <c r="J4" s="57">
        <f>IF(SpecScores!J4="","",SpecScores!J4+GKScores!J4)</f>
        <v>143</v>
      </c>
      <c r="K4" s="56">
        <f>IF(SpecScores!K4="","",SpecScores!K4+GKScores!K4)</f>
        <v>160</v>
      </c>
      <c r="L4" s="57">
        <f>IF(SpecScores!L4="","",SpecScores!L4+GKScores!L4)</f>
      </c>
      <c r="M4" s="56">
        <f>IF(SpecScores!M4="","",SpecScores!M4+GKScores!M4)</f>
      </c>
      <c r="N4" s="57">
        <f>IF(SpecScores!N4="","",SpecScores!N4+GKScores!N4)</f>
      </c>
      <c r="O4" s="56">
        <f>IF(SpecScores!O4="","",SpecScores!O4+GKScores!O4)</f>
        <v>136</v>
      </c>
      <c r="P4" s="57">
        <f>IF(SpecScores!P4="","",SpecScores!P4+GKScores!P4)</f>
      </c>
      <c r="Q4" s="56">
        <f>IF(SpecScores!Q4="","",SpecScores!Q4+GKScores!Q4)</f>
      </c>
      <c r="R4" s="57">
        <f>IF(SpecScores!R4="","",SpecScores!R4+GKScores!R4)</f>
        <v>136</v>
      </c>
      <c r="S4" s="56">
        <f>IF(SpecScores!S4="","",SpecScores!S4+GKScores!S4)</f>
      </c>
      <c r="T4" s="57">
        <f>IF(SpecScores!T4="","",SpecScores!T4+GKScores!T4)</f>
        <v>117</v>
      </c>
      <c r="U4" s="56">
        <f>IF(SpecScores!U4="","",SpecScores!U4+GKScores!U4)</f>
      </c>
      <c r="V4" s="57">
        <f>IF(SpecScores!V4="","",SpecScores!V4+GKScores!V4)</f>
        <v>171</v>
      </c>
      <c r="W4" s="56">
        <f>IF(SpecScores!W4="","",SpecScores!W4+GKScores!W4)</f>
      </c>
      <c r="X4" s="57">
        <f>IF(SpecScores!X4="","",SpecScores!X4+GKScores!X4)</f>
      </c>
      <c r="Y4" s="56">
        <f>IF(SpecScores!Y4="","",SpecScores!Y4+GKScores!Y4)</f>
        <v>158</v>
      </c>
      <c r="Z4" s="57">
        <f>IF(SpecScores!Z4="","",SpecScores!Z4+GKScores!Z4)</f>
      </c>
      <c r="AA4" s="56">
        <f>IF(SpecScores!AA4="","",SpecScores!AA4+GKScores!AA4)</f>
      </c>
      <c r="AB4" s="57">
        <f>IF(SpecScores!AB4="","",SpecScores!AB4+GKScores!AB4)</f>
        <v>157</v>
      </c>
      <c r="AC4" s="56">
        <f>IF(SpecScores!AC4="","",SpecScores!AC4+GKScores!AC4)</f>
      </c>
      <c r="AD4" s="57">
        <f>IF(SpecScores!AD4="","",SpecScores!AD4+GKScores!AD4)</f>
        <v>175</v>
      </c>
      <c r="AE4" s="56">
        <f>IF(SpecScores!AE4="","",SpecScores!AE4+GKScores!AE4)</f>
      </c>
      <c r="AF4" s="57">
        <f>IF(SpecScores!AF4="","",SpecScores!AF4+GKScores!AF4)</f>
      </c>
      <c r="AG4" s="56">
        <f>IF(SpecScores!AG4="","",SpecScores!AG4+GKScores!AG4)</f>
        <v>157</v>
      </c>
      <c r="AH4" s="57">
        <f>IF(SpecScores!AH4="","",SpecScores!AH4+GKScores!AH4)</f>
      </c>
      <c r="AI4" s="56">
        <f>IF(SpecScores!AI4="","",SpecScores!AI4+GKScores!AI4)</f>
        <v>154</v>
      </c>
      <c r="AJ4" s="57">
        <f>IF(SpecScores!AJ4="","",SpecScores!AJ4+GKScores!AJ4)</f>
      </c>
      <c r="AK4" s="56">
        <f>IF(SpecScores!AK4="","",SpecScores!AK4+GKScores!AK4)</f>
        <v>125</v>
      </c>
      <c r="AL4" s="57">
        <f>IF(SpecScores!AL4="","",SpecScores!AL4+GKScores!AL4)</f>
      </c>
      <c r="AM4" s="70">
        <f>IF(OR(SpecScores!AM4="",GKScores!AM4=""),"",SpecScores!AM4+GKScores!AM4)</f>
        <v>1809</v>
      </c>
      <c r="AN4" s="3">
        <v>12</v>
      </c>
      <c r="AO4" s="70">
        <f aca="true" t="shared" si="1" ref="AO4:AO20">SUM(C4:AL4)</f>
        <v>2142</v>
      </c>
      <c r="AP4" s="70">
        <f aca="true" t="shared" si="2" ref="AP4:AP20">COUNTIF(C4:AL4,"&gt;0")</f>
        <v>14</v>
      </c>
      <c r="AQ4" s="38">
        <f t="shared" si="0"/>
        <v>153</v>
      </c>
    </row>
    <row r="5" spans="1:43" ht="12.75">
      <c r="A5" s="155" t="s">
        <v>72</v>
      </c>
      <c r="B5" s="30" t="s">
        <v>2</v>
      </c>
      <c r="C5" s="56">
        <f>IF(SpecScores!C5="","",SpecScores!C5+GKScores!C5)</f>
      </c>
      <c r="D5" s="57">
        <f>IF(SpecScores!D5="","",SpecScores!D5+GKScores!D5)</f>
        <v>153</v>
      </c>
      <c r="E5" s="56">
        <f>IF(SpecScores!E5="","",SpecScores!E5+GKScores!E5)</f>
        <v>131</v>
      </c>
      <c r="F5" s="57">
        <f>IF(SpecScores!F5="","",SpecScores!F5+GKScores!F5)</f>
      </c>
      <c r="G5" s="56">
        <f>IF(SpecScores!G5="","",SpecScores!G5+GKScores!G5)</f>
      </c>
      <c r="H5" s="57">
        <f>IF(SpecScores!H5="","",SpecScores!H5+GKScores!H5)</f>
        <v>156</v>
      </c>
      <c r="I5" s="56">
        <f>IF(SpecScores!I5="","",SpecScores!I5+GKScores!I5)</f>
      </c>
      <c r="J5" s="57">
        <f>IF(SpecScores!J5="","",SpecScores!J5+GKScores!J5)</f>
      </c>
      <c r="K5" s="56">
        <f>IF(SpecScores!K5="","",SpecScores!K5+GKScores!K5)</f>
      </c>
      <c r="L5" s="57">
        <f>IF(SpecScores!L5="","",SpecScores!L5+GKScores!L5)</f>
      </c>
      <c r="M5" s="56">
        <f>IF(SpecScores!M5="","",SpecScores!M5+GKScores!M5)</f>
      </c>
      <c r="N5" s="57">
        <f>IF(SpecScores!N5="","",SpecScores!N5+GKScores!N5)</f>
        <v>134</v>
      </c>
      <c r="O5" s="56">
        <f>IF(SpecScores!O5="","",SpecScores!O5+GKScores!O5)</f>
      </c>
      <c r="P5" s="57">
        <f>IF(SpecScores!P5="","",SpecScores!P5+GKScores!P5)</f>
        <v>121</v>
      </c>
      <c r="Q5" s="56">
        <f>IF(SpecScores!Q5="","",SpecScores!Q5+GKScores!Q5)</f>
      </c>
      <c r="R5" s="57">
        <f>IF(SpecScores!R5="","",SpecScores!R5+GKScores!R5)</f>
        <v>119</v>
      </c>
      <c r="S5" s="56">
        <f>IF(SpecScores!S5="","",SpecScores!S5+GKScores!S5)</f>
        <v>86</v>
      </c>
      <c r="T5" s="57">
        <f>IF(SpecScores!T5="","",SpecScores!T5+GKScores!T5)</f>
      </c>
      <c r="U5" s="56">
        <f>IF(SpecScores!U5="","",SpecScores!U5+GKScores!U5)</f>
      </c>
      <c r="V5" s="57">
        <f>IF(SpecScores!V5="","",SpecScores!V5+GKScores!V5)</f>
        <v>151</v>
      </c>
      <c r="W5" s="56">
        <f>IF(SpecScores!W5="","",SpecScores!W5+GKScores!W5)</f>
        <v>126</v>
      </c>
      <c r="X5" s="57">
        <f>IF(SpecScores!X5="","",SpecScores!X5+GKScores!X5)</f>
      </c>
      <c r="Y5" s="56">
        <f>IF(SpecScores!Y5="","",SpecScores!Y5+GKScores!Y5)</f>
      </c>
      <c r="Z5" s="57">
        <f>IF(SpecScores!Z5="","",SpecScores!Z5+GKScores!Z5)</f>
        <v>160</v>
      </c>
      <c r="AA5" s="56">
        <f>IF(SpecScores!AA5="","",SpecScores!AA5+GKScores!AA5)</f>
      </c>
      <c r="AB5" s="57">
        <f>IF(SpecScores!AB5="","",SpecScores!AB5+GKScores!AB5)</f>
      </c>
      <c r="AC5" s="56">
        <f>IF(SpecScores!AC5="","",SpecScores!AC5+GKScores!AC5)</f>
      </c>
      <c r="AD5" s="57">
        <f>IF(SpecScores!AD5="","",SpecScores!AD5+GKScores!AD5)</f>
      </c>
      <c r="AE5" s="56">
        <f>IF(SpecScores!AE5="","",SpecScores!AE5+GKScores!AE5)</f>
        <v>129</v>
      </c>
      <c r="AF5" s="57">
        <f>IF(SpecScores!AF5="","",SpecScores!AF5+GKScores!AF5)</f>
      </c>
      <c r="AG5" s="56">
        <f>IF(SpecScores!AG5="","",SpecScores!AG5+GKScores!AG5)</f>
        <v>147</v>
      </c>
      <c r="AH5" s="57">
        <f>IF(SpecScores!AH5="","",SpecScores!AH5+GKScores!AH5)</f>
      </c>
      <c r="AI5" s="56">
        <f>IF(SpecScores!AI5="","",SpecScores!AI5+GKScores!AI5)</f>
        <v>142</v>
      </c>
      <c r="AJ5" s="57">
        <f>IF(SpecScores!AJ5="","",SpecScores!AJ5+GKScores!AJ5)</f>
      </c>
      <c r="AK5" s="56">
        <f>IF(SpecScores!AK5="","",SpecScores!AK5+GKScores!AK5)</f>
        <v>131</v>
      </c>
      <c r="AL5" s="57">
        <f>IF(SpecScores!AL5="","",SpecScores!AL5+GKScores!AL5)</f>
      </c>
      <c r="AM5" s="70">
        <f>IF(OR(SpecScores!AM5="",GKScores!AM5=""),"",SpecScores!AM5+GKScores!AM5)</f>
        <v>1515</v>
      </c>
      <c r="AN5" s="3">
        <v>11</v>
      </c>
      <c r="AO5" s="70">
        <f t="shared" si="1"/>
        <v>1886</v>
      </c>
      <c r="AP5" s="70">
        <f t="shared" si="2"/>
        <v>14</v>
      </c>
      <c r="AQ5" s="38">
        <f t="shared" si="0"/>
        <v>134.71428571428572</v>
      </c>
    </row>
    <row r="6" spans="1:43" ht="12.75">
      <c r="A6" s="155" t="s">
        <v>73</v>
      </c>
      <c r="B6" s="30" t="s">
        <v>2</v>
      </c>
      <c r="C6" s="56">
        <f>IF(SpecScores!C6="","",SpecScores!C6+GKScores!C6)</f>
      </c>
      <c r="D6" s="57">
        <f>IF(SpecScores!D6="","",SpecScores!D6+GKScores!D6)</f>
      </c>
      <c r="E6" s="56">
        <f>IF(SpecScores!E6="","",SpecScores!E6+GKScores!E6)</f>
      </c>
      <c r="F6" s="57">
        <f>IF(SpecScores!F6="","",SpecScores!F6+GKScores!F6)</f>
        <v>144</v>
      </c>
      <c r="G6" s="56">
        <f>IF(SpecScores!G6="","",SpecScores!G6+GKScores!G6)</f>
        <v>144</v>
      </c>
      <c r="H6" s="57">
        <f>IF(SpecScores!H6="","",SpecScores!H6+GKScores!H6)</f>
      </c>
      <c r="I6" s="56">
        <f>IF(SpecScores!I6="","",SpecScores!I6+GKScores!I6)</f>
        <v>144</v>
      </c>
      <c r="J6" s="57">
        <f>IF(SpecScores!J6="","",SpecScores!J6+GKScores!J6)</f>
      </c>
      <c r="K6" s="56">
        <f>IF(SpecScores!K6="","",SpecScores!K6+GKScores!K6)</f>
      </c>
      <c r="L6" s="57">
        <f>IF(SpecScores!L6="","",SpecScores!L6+GKScores!L6)</f>
        <v>160</v>
      </c>
      <c r="M6" s="56">
        <f>IF(SpecScores!M6="","",SpecScores!M6+GKScores!M6)</f>
        <v>134</v>
      </c>
      <c r="N6" s="57">
        <f>IF(SpecScores!N6="","",SpecScores!N6+GKScores!N6)</f>
      </c>
      <c r="O6" s="56">
        <f>IF(SpecScores!O6="","",SpecScores!O6+GKScores!O6)</f>
      </c>
      <c r="P6" s="57">
        <f>IF(SpecScores!P6="","",SpecScores!P6+GKScores!P6)</f>
      </c>
      <c r="Q6" s="56">
        <f>IF(SpecScores!Q6="","",SpecScores!Q6+GKScores!Q6)</f>
        <v>144</v>
      </c>
      <c r="R6" s="57">
        <f>IF(SpecScores!R6="","",SpecScores!R6+GKScores!R6)</f>
      </c>
      <c r="S6" s="56">
        <f>IF(SpecScores!S6="","",SpecScores!S6+GKScores!S6)</f>
        <v>116</v>
      </c>
      <c r="T6" s="57">
        <f>IF(SpecScores!T6="","",SpecScores!T6+GKScores!T6)</f>
      </c>
      <c r="U6" s="56">
        <f>IF(SpecScores!U6="","",SpecScores!U6+GKScores!U6)</f>
      </c>
      <c r="V6" s="57">
        <f>IF(SpecScores!V6="","",SpecScores!V6+GKScores!V6)</f>
      </c>
      <c r="W6" s="56">
        <f>IF(SpecScores!W6="","",SpecScores!W6+GKScores!W6)</f>
        <v>131</v>
      </c>
      <c r="X6" s="57">
        <f>IF(SpecScores!X6="","",SpecScores!X6+GKScores!X6)</f>
      </c>
      <c r="Y6" s="56">
        <f>IF(SpecScores!Y6="","",SpecScores!Y6+GKScores!Y6)</f>
      </c>
      <c r="Z6" s="57">
        <f>IF(SpecScores!Z6="","",SpecScores!Z6+GKScores!Z6)</f>
        <v>170</v>
      </c>
      <c r="AA6" s="56">
        <f>IF(SpecScores!AA6="","",SpecScores!AA6+GKScores!AA6)</f>
        <v>135</v>
      </c>
      <c r="AB6" s="57">
        <f>IF(SpecScores!AB6="","",SpecScores!AB6+GKScores!AB6)</f>
      </c>
      <c r="AC6" s="56">
        <f>IF(SpecScores!AC6="","",SpecScores!AC6+GKScores!AC6)</f>
        <v>124</v>
      </c>
      <c r="AD6" s="57">
        <f>IF(SpecScores!AD6="","",SpecScores!AD6+GKScores!AD6)</f>
      </c>
      <c r="AE6" s="56">
        <f>IF(SpecScores!AE6="","",SpecScores!AE6+GKScores!AE6)</f>
        <v>152</v>
      </c>
      <c r="AF6" s="57">
        <f>IF(SpecScores!AF6="","",SpecScores!AF6+GKScores!AF6)</f>
      </c>
      <c r="AG6" s="56">
        <f>IF(SpecScores!AG6="","",SpecScores!AG6+GKScores!AG6)</f>
      </c>
      <c r="AH6" s="57">
        <f>IF(SpecScores!AH6="","",SpecScores!AH6+GKScores!AH6)</f>
      </c>
      <c r="AI6" s="56">
        <f>IF(SpecScores!AI6="","",SpecScores!AI6+GKScores!AI6)</f>
      </c>
      <c r="AJ6" s="57">
        <f>IF(SpecScores!AJ6="","",SpecScores!AJ6+GKScores!AJ6)</f>
        <v>162</v>
      </c>
      <c r="AK6" s="56">
        <f>IF(SpecScores!AK6="","",SpecScores!AK6+GKScores!AK6)</f>
      </c>
      <c r="AL6" s="57">
        <f>IF(SpecScores!AL6="","",SpecScores!AL6+GKScores!AL6)</f>
        <v>122</v>
      </c>
      <c r="AM6" s="70">
        <f>IF(OR(SpecScores!AM6="",GKScores!AM6=""),"",SpecScores!AM6+GKScores!AM6)</f>
        <v>1743</v>
      </c>
      <c r="AN6" s="3">
        <v>12</v>
      </c>
      <c r="AO6" s="70">
        <f t="shared" si="1"/>
        <v>1982</v>
      </c>
      <c r="AP6" s="70">
        <f t="shared" si="2"/>
        <v>14</v>
      </c>
      <c r="AQ6" s="38">
        <f t="shared" si="0"/>
        <v>141.57142857142858</v>
      </c>
    </row>
    <row r="7" spans="1:43" ht="12.75">
      <c r="A7" s="155" t="s">
        <v>74</v>
      </c>
      <c r="B7" s="30" t="s">
        <v>2</v>
      </c>
      <c r="C7" s="56">
        <f>IF(SpecScores!C7="","",SpecScores!C7+GKScores!C7)</f>
      </c>
      <c r="D7" s="57">
        <f>IF(SpecScores!D7="","",SpecScores!D7+GKScores!D7)</f>
      </c>
      <c r="E7" s="56">
        <f>IF(SpecScores!E7="","",SpecScores!E7+GKScores!E7)</f>
      </c>
      <c r="F7" s="57">
        <f>IF(SpecScores!F7="","",SpecScores!F7+GKScores!F7)</f>
        <v>172</v>
      </c>
      <c r="G7" s="56">
        <f>IF(SpecScores!G7="","",SpecScores!G7+GKScores!G7)</f>
      </c>
      <c r="H7" s="57">
        <f>IF(SpecScores!H7="","",SpecScores!H7+GKScores!H7)</f>
        <v>173</v>
      </c>
      <c r="I7" s="56">
        <f>IF(SpecScores!I7="","",SpecScores!I7+GKScores!I7)</f>
        <v>176</v>
      </c>
      <c r="J7" s="57">
        <f>IF(SpecScores!J7="","",SpecScores!J7+GKScores!J7)</f>
      </c>
      <c r="K7" s="56">
        <f>IF(SpecScores!K7="","",SpecScores!K7+GKScores!K7)</f>
      </c>
      <c r="L7" s="57">
        <f>IF(SpecScores!L7="","",SpecScores!L7+GKScores!L7)</f>
      </c>
      <c r="M7" s="56">
        <f>IF(SpecScores!M7="","",SpecScores!M7+GKScores!M7)</f>
        <v>179</v>
      </c>
      <c r="N7" s="57">
        <f>IF(SpecScores!N7="","",SpecScores!N7+GKScores!N7)</f>
      </c>
      <c r="O7" s="56">
        <f>IF(SpecScores!O7="","",SpecScores!O7+GKScores!O7)</f>
      </c>
      <c r="P7" s="57">
        <f>IF(SpecScores!P7="","",SpecScores!P7+GKScores!P7)</f>
        <v>151</v>
      </c>
      <c r="Q7" s="56">
        <f>IF(SpecScores!Q7="","",SpecScores!Q7+GKScores!Q7)</f>
        <v>171</v>
      </c>
      <c r="R7" s="57">
        <f>IF(SpecScores!R7="","",SpecScores!R7+GKScores!R7)</f>
      </c>
      <c r="S7" s="56">
        <f>IF(SpecScores!S7="","",SpecScores!S7+GKScores!S7)</f>
      </c>
      <c r="T7" s="57">
        <f>IF(SpecScores!T7="","",SpecScores!T7+GKScores!T7)</f>
        <v>135</v>
      </c>
      <c r="U7" s="56">
        <f>IF(SpecScores!U7="","",SpecScores!U7+GKScores!U7)</f>
      </c>
      <c r="V7" s="57">
        <f>IF(SpecScores!V7="","",SpecScores!V7+GKScores!V7)</f>
      </c>
      <c r="W7" s="56">
        <f>IF(SpecScores!W7="","",SpecScores!W7+GKScores!W7)</f>
        <v>160</v>
      </c>
      <c r="X7" s="57">
        <f>IF(SpecScores!X7="","",SpecScores!X7+GKScores!X7)</f>
      </c>
      <c r="Y7" s="56">
        <f>IF(SpecScores!Y7="","",SpecScores!Y7+GKScores!Y7)</f>
        <v>172</v>
      </c>
      <c r="Z7" s="57">
        <f>IF(SpecScores!Z7="","",SpecScores!Z7+GKScores!Z7)</f>
      </c>
      <c r="AA7" s="56">
        <f>IF(SpecScores!AA7="","",SpecScores!AA7+GKScores!AA7)</f>
      </c>
      <c r="AB7" s="57">
        <f>IF(SpecScores!AB7="","",SpecScores!AB7+GKScores!AB7)</f>
        <v>140</v>
      </c>
      <c r="AC7" s="56">
        <f>IF(SpecScores!AC7="","",SpecScores!AC7+GKScores!AC7)</f>
      </c>
      <c r="AD7" s="57">
        <f>IF(SpecScores!AD7="","",SpecScores!AD7+GKScores!AD7)</f>
      </c>
      <c r="AE7" s="56">
        <f>IF(SpecScores!AE7="","",SpecScores!AE7+GKScores!AE7)</f>
      </c>
      <c r="AF7" s="57">
        <f>IF(SpecScores!AF7="","",SpecScores!AF7+GKScores!AF7)</f>
        <v>170</v>
      </c>
      <c r="AG7" s="56">
        <f>IF(SpecScores!AG7="","",SpecScores!AG7+GKScores!AG7)</f>
        <v>179</v>
      </c>
      <c r="AH7" s="57">
        <f>IF(SpecScores!AH7="","",SpecScores!AH7+GKScores!AH7)</f>
      </c>
      <c r="AI7" s="56">
        <f>IF(SpecScores!AI7="","",SpecScores!AI7+GKScores!AI7)</f>
      </c>
      <c r="AJ7" s="57">
        <f>IF(SpecScores!AJ7="","",SpecScores!AJ7+GKScores!AJ7)</f>
        <v>182</v>
      </c>
      <c r="AK7" s="56">
        <f>IF(SpecScores!AK7="","",SpecScores!AK7+GKScores!AK7)</f>
      </c>
      <c r="AL7" s="57">
        <f>IF(SpecScores!AL7="","",SpecScores!AL7+GKScores!AL7)</f>
        <v>114</v>
      </c>
      <c r="AM7" s="70">
        <f>IF(OR(SpecScores!AM7="",GKScores!AM7=""),"",SpecScores!AM7+GKScores!AM7)</f>
        <v>1402</v>
      </c>
      <c r="AN7" s="3">
        <v>9</v>
      </c>
      <c r="AO7" s="70">
        <f t="shared" si="1"/>
        <v>2274</v>
      </c>
      <c r="AP7" s="70">
        <f t="shared" si="2"/>
        <v>14</v>
      </c>
      <c r="AQ7" s="38">
        <f t="shared" si="0"/>
        <v>162.42857142857142</v>
      </c>
    </row>
    <row r="8" spans="1:43" ht="12.75">
      <c r="A8" s="155" t="s">
        <v>75</v>
      </c>
      <c r="B8" s="30" t="s">
        <v>2</v>
      </c>
      <c r="C8" s="56">
        <f>IF(SpecScores!C8="","",SpecScores!C8+GKScores!C8)</f>
      </c>
      <c r="D8" s="57">
        <f>IF(SpecScores!D8="","",SpecScores!D8+GKScores!D8)</f>
        <v>190</v>
      </c>
      <c r="E8" s="56">
        <f>IF(SpecScores!E8="","",SpecScores!E8+GKScores!E8)</f>
        <v>172</v>
      </c>
      <c r="F8" s="57">
        <f>IF(SpecScores!F8="","",SpecScores!F8+GKScores!F8)</f>
      </c>
      <c r="G8" s="56">
        <f>IF(SpecScores!G8="","",SpecScores!G8+GKScores!G8)</f>
      </c>
      <c r="H8" s="57">
        <f>IF(SpecScores!H8="","",SpecScores!H8+GKScores!H8)</f>
      </c>
      <c r="I8" s="56">
        <f>IF(SpecScores!I8="","",SpecScores!I8+GKScores!I8)</f>
        <v>164</v>
      </c>
      <c r="J8" s="57">
        <f>IF(SpecScores!J8="","",SpecScores!J8+GKScores!J8)</f>
      </c>
      <c r="K8" s="56">
        <f>IF(SpecScores!K8="","",SpecScores!K8+GKScores!K8)</f>
        <v>152</v>
      </c>
      <c r="L8" s="57">
        <f>IF(SpecScores!L8="","",SpecScores!L8+GKScores!L8)</f>
      </c>
      <c r="M8" s="56">
        <f>IF(SpecScores!M8="","",SpecScores!M8+GKScores!M8)</f>
      </c>
      <c r="N8" s="57">
        <f>IF(SpecScores!N8="","",SpecScores!N8+GKScores!N8)</f>
        <v>156</v>
      </c>
      <c r="O8" s="56">
        <f>IF(SpecScores!O8="","",SpecScores!O8+GKScores!O8)</f>
        <v>157</v>
      </c>
      <c r="P8" s="57">
        <f>IF(SpecScores!P8="","",SpecScores!P8+GKScores!P8)</f>
      </c>
      <c r="Q8" s="56">
        <f>IF(SpecScores!Q8="","",SpecScores!Q8+GKScores!Q8)</f>
      </c>
      <c r="R8" s="57">
        <f>IF(SpecScores!R8="","",SpecScores!R8+GKScores!R8)</f>
      </c>
      <c r="S8" s="56">
        <f>IF(SpecScores!S8="","",SpecScores!S8+GKScores!S8)</f>
      </c>
      <c r="T8" s="57">
        <f>IF(SpecScores!T8="","",SpecScores!T8+GKScores!T8)</f>
        <v>140</v>
      </c>
      <c r="U8" s="56">
        <f>IF(SpecScores!U8="","",SpecScores!U8+GKScores!U8)</f>
        <v>178</v>
      </c>
      <c r="V8" s="57">
        <f>IF(SpecScores!V8="","",SpecScores!V8+GKScores!V8)</f>
      </c>
      <c r="W8" s="56">
        <f>IF(SpecScores!W8="","",SpecScores!W8+GKScores!W8)</f>
      </c>
      <c r="X8" s="57">
        <f>IF(SpecScores!X8="","",SpecScores!X8+GKScores!X8)</f>
        <v>185</v>
      </c>
      <c r="Y8" s="56">
        <f>IF(SpecScores!Y8="","",SpecScores!Y8+GKScores!Y8)</f>
      </c>
      <c r="Z8" s="57">
        <f>IF(SpecScores!Z8="","",SpecScores!Z8+GKScores!Z8)</f>
      </c>
      <c r="AA8" s="56">
        <f>IF(SpecScores!AA8="","",SpecScores!AA8+GKScores!AA8)</f>
        <v>179</v>
      </c>
      <c r="AB8" s="57">
        <f>IF(SpecScores!AB8="","",SpecScores!AB8+GKScores!AB8)</f>
      </c>
      <c r="AC8" s="56">
        <f>IF(SpecScores!AC8="","",SpecScores!AC8+GKScores!AC8)</f>
      </c>
      <c r="AD8" s="57">
        <f>IF(SpecScores!AD8="","",SpecScores!AD8+GKScores!AD8)</f>
        <v>162</v>
      </c>
      <c r="AE8" s="56">
        <f>IF(SpecScores!AE8="","",SpecScores!AE8+GKScores!AE8)</f>
        <v>167</v>
      </c>
      <c r="AF8" s="57">
        <f>IF(SpecScores!AF8="","",SpecScores!AF8+GKScores!AF8)</f>
      </c>
      <c r="AG8" s="56">
        <f>IF(SpecScores!AG8="","",SpecScores!AG8+GKScores!AG8)</f>
      </c>
      <c r="AH8" s="57">
        <f>IF(SpecScores!AH8="","",SpecScores!AH8+GKScores!AH8)</f>
        <v>186</v>
      </c>
      <c r="AI8" s="56">
        <f>IF(SpecScores!AI8="","",SpecScores!AI8+GKScores!AI8)</f>
      </c>
      <c r="AJ8" s="57">
        <f>IF(SpecScores!AJ8="","",SpecScores!AJ8+GKScores!AJ8)</f>
      </c>
      <c r="AK8" s="56">
        <f>IF(SpecScores!AK8="","",SpecScores!AK8+GKScores!AK8)</f>
      </c>
      <c r="AL8" s="57">
        <f>IF(SpecScores!AL8="","",SpecScores!AL8+GKScores!AL8)</f>
        <v>146</v>
      </c>
      <c r="AM8" s="70">
        <f>IF(OR(SpecScores!AM8="",GKScores!AM8=""),"",SpecScores!AM8+GKScores!AM8)</f>
        <v>1728</v>
      </c>
      <c r="AN8" s="3">
        <v>11</v>
      </c>
      <c r="AO8" s="70">
        <f t="shared" si="1"/>
        <v>2334</v>
      </c>
      <c r="AP8" s="70">
        <f t="shared" si="2"/>
        <v>14</v>
      </c>
      <c r="AQ8" s="38">
        <f t="shared" si="0"/>
        <v>166.71428571428572</v>
      </c>
    </row>
    <row r="9" spans="1:43" ht="12.75">
      <c r="A9" s="155" t="s">
        <v>76</v>
      </c>
      <c r="B9" s="30" t="s">
        <v>2</v>
      </c>
      <c r="C9" s="89">
        <f>IF(SpecScores!C9="","",SpecScores!C9+GKScores!C9)</f>
        <v>175</v>
      </c>
      <c r="D9" s="57">
        <f>IF(SpecScores!D9="","",SpecScores!D9+GKScores!D9)</f>
      </c>
      <c r="E9" s="89">
        <f>IF(SpecScores!E9="","",SpecScores!E9+GKScores!E9)</f>
      </c>
      <c r="F9" s="57">
        <f>IF(SpecScores!F9="","",SpecScores!F9+GKScores!F9)</f>
        <v>176</v>
      </c>
      <c r="G9" s="89">
        <f>IF(SpecScores!G9="","",SpecScores!G9+GKScores!G9)</f>
      </c>
      <c r="H9" s="57">
        <f>IF(SpecScores!H9="","",SpecScores!H9+GKScores!H9)</f>
      </c>
      <c r="I9" s="89">
        <f>IF(SpecScores!I9="","",SpecScores!I9+GKScores!I9)</f>
      </c>
      <c r="J9" s="57">
        <f>IF(SpecScores!J9="","",SpecScores!J9+GKScores!J9)</f>
        <v>138</v>
      </c>
      <c r="K9" s="89">
        <f>IF(SpecScores!K9="","",SpecScores!K9+GKScores!K9)</f>
        <v>176</v>
      </c>
      <c r="L9" s="57">
        <f>IF(SpecScores!L9="","",SpecScores!L9+GKScores!L9)</f>
      </c>
      <c r="M9" s="89">
        <f>IF(SpecScores!M9="","",SpecScores!M9+GKScores!M9)</f>
        <v>170</v>
      </c>
      <c r="N9" s="57">
        <f>IF(SpecScores!N9="","",SpecScores!N9+GKScores!N9)</f>
      </c>
      <c r="O9" s="89">
        <f>IF(SpecScores!O9="","",SpecScores!O9+GKScores!O9)</f>
      </c>
      <c r="P9" s="57">
        <f>IF(SpecScores!P9="","",SpecScores!P9+GKScores!P9)</f>
      </c>
      <c r="Q9" s="89">
        <f>IF(SpecScores!Q9="","",SpecScores!Q9+GKScores!Q9)</f>
        <v>169</v>
      </c>
      <c r="R9" s="57">
        <f>IF(SpecScores!R9="","",SpecScores!R9+GKScores!R9)</f>
      </c>
      <c r="S9" s="89">
        <f>IF(SpecScores!S9="","",SpecScores!S9+GKScores!S9)</f>
      </c>
      <c r="T9" s="57">
        <f>IF(SpecScores!T9="","",SpecScores!T9+GKScores!T9)</f>
        <v>143</v>
      </c>
      <c r="U9" s="56">
        <f>IF(SpecScores!U9="","",SpecScores!U9+GKScores!U9)</f>
        <v>189</v>
      </c>
      <c r="V9" s="57">
        <f>IF(SpecScores!V9="","",SpecScores!V9+GKScores!V9)</f>
      </c>
      <c r="W9" s="56">
        <f>IF(SpecScores!W9="","",SpecScores!W9+GKScores!W9)</f>
      </c>
      <c r="X9" s="57">
        <f>IF(SpecScores!X9="","",SpecScores!X9+GKScores!X9)</f>
        <v>182</v>
      </c>
      <c r="Y9" s="56">
        <f>IF(SpecScores!Y9="","",SpecScores!Y9+GKScores!Y9)</f>
      </c>
      <c r="Z9" s="57">
        <f>IF(SpecScores!Z9="","",SpecScores!Z9+GKScores!Z9)</f>
      </c>
      <c r="AA9" s="56">
        <f>IF(SpecScores!AA9="","",SpecScores!AA9+GKScores!AA9)</f>
        <v>183</v>
      </c>
      <c r="AB9" s="57">
        <f>IF(SpecScores!AB9="","",SpecScores!AB9+GKScores!AB9)</f>
      </c>
      <c r="AC9" s="56">
        <f>IF(SpecScores!AC9="","",SpecScores!AC9+GKScores!AC9)</f>
      </c>
      <c r="AD9" s="57">
        <f>IF(SpecScores!AD9="","",SpecScores!AD9+GKScores!AD9)</f>
        <v>164</v>
      </c>
      <c r="AE9" s="56">
        <f>IF(SpecScores!AE9="","",SpecScores!AE9+GKScores!AE9)</f>
      </c>
      <c r="AF9" s="57">
        <f>IF(SpecScores!AF9="","",SpecScores!AF9+GKScores!AF9)</f>
        <v>178</v>
      </c>
      <c r="AG9" s="56">
        <f>IF(SpecScores!AG9="","",SpecScores!AG9+GKScores!AG9)</f>
      </c>
      <c r="AH9" s="57">
        <f>IF(SpecScores!AH9="","",SpecScores!AH9+GKScores!AH9)</f>
      </c>
      <c r="AI9" s="56">
        <f>IF(SpecScores!AI9="","",SpecScores!AI9+GKScores!AI9)</f>
        <v>160</v>
      </c>
      <c r="AJ9" s="57">
        <f>IF(SpecScores!AJ9="","",SpecScores!AJ9+GKScores!AJ9)</f>
      </c>
      <c r="AK9" s="56">
        <f>IF(SpecScores!AK9="","",SpecScores!AK9+GKScores!AK9)</f>
        <v>143</v>
      </c>
      <c r="AL9" s="57">
        <f>IF(SpecScores!AL9="","",SpecScores!AL9+GKScores!AL9)</f>
      </c>
      <c r="AM9" s="70">
        <f>IF(OR(SpecScores!AM9="",GKScores!AM9=""),"",SpecScores!AM9+GKScores!AM9)</f>
        <v>2096</v>
      </c>
      <c r="AN9" s="3">
        <v>12</v>
      </c>
      <c r="AO9" s="70">
        <f t="shared" si="1"/>
        <v>2346</v>
      </c>
      <c r="AP9" s="70">
        <f t="shared" si="2"/>
        <v>14</v>
      </c>
      <c r="AQ9" s="38">
        <f t="shared" si="0"/>
        <v>167.57142857142858</v>
      </c>
    </row>
    <row r="10" spans="1:43" ht="12.75">
      <c r="A10" s="155" t="s">
        <v>77</v>
      </c>
      <c r="B10" s="30" t="s">
        <v>2</v>
      </c>
      <c r="C10" s="56">
        <f>IF(SpecScores!C10="","",SpecScores!C10+GKScores!C10)</f>
        <v>187</v>
      </c>
      <c r="D10" s="57">
        <f>IF(SpecScores!D10="","",SpecScores!D10+GKScores!D10)</f>
      </c>
      <c r="E10" s="56">
        <f>IF(SpecScores!E10="","",SpecScores!E10+GKScores!E10)</f>
      </c>
      <c r="F10" s="57">
        <f>IF(SpecScores!F10="","",SpecScores!F10+GKScores!F10)</f>
      </c>
      <c r="G10" s="56">
        <f>IF(SpecScores!G10="","",SpecScores!G10+GKScores!G10)</f>
      </c>
      <c r="H10" s="57">
        <f>IF(SpecScores!H10="","",SpecScores!H10+GKScores!H10)</f>
        <v>137</v>
      </c>
      <c r="I10" s="56">
        <f>IF(SpecScores!I10="","",SpecScores!I10+GKScores!I10)</f>
      </c>
      <c r="J10" s="57">
        <f>IF(SpecScores!J10="","",SpecScores!J10+GKScores!J10)</f>
        <v>145</v>
      </c>
      <c r="K10" s="56">
        <f>IF(SpecScores!K10="","",SpecScores!K10+GKScores!K10)</f>
      </c>
      <c r="L10" s="57">
        <f>IF(SpecScores!L10="","",SpecScores!L10+GKScores!L10)</f>
        <v>139</v>
      </c>
      <c r="M10" s="56">
        <f>IF(SpecScores!M10="","",SpecScores!M10+GKScores!M10)</f>
      </c>
      <c r="N10" s="57">
        <f>IF(SpecScores!N10="","",SpecScores!N10+GKScores!N10)</f>
      </c>
      <c r="O10" s="56">
        <f>IF(SpecScores!O10="","",SpecScores!O10+GKScores!O10)</f>
      </c>
      <c r="P10" s="57">
        <f>IF(SpecScores!P10="","",SpecScores!P10+GKScores!P10)</f>
        <v>142</v>
      </c>
      <c r="Q10" s="56">
        <f>IF(SpecScores!Q10="","",SpecScores!Q10+GKScores!Q10)</f>
      </c>
      <c r="R10" s="57">
        <f>IF(SpecScores!R10="","",SpecScores!R10+GKScores!R10)</f>
        <v>171</v>
      </c>
      <c r="S10" s="56">
        <f>IF(SpecScores!S10="","",SpecScores!S10+GKScores!S10)</f>
        <v>135</v>
      </c>
      <c r="T10" s="57">
        <f>IF(SpecScores!T10="","",SpecScores!T10+GKScores!T10)</f>
      </c>
      <c r="U10" s="56">
        <f>IF(SpecScores!U10="","",SpecScores!U10+GKScores!U10)</f>
        <v>194</v>
      </c>
      <c r="V10" s="57">
        <f>IF(SpecScores!V10="","",SpecScores!V10+GKScores!V10)</f>
      </c>
      <c r="W10" s="56">
        <f>IF(SpecScores!W10="","",SpecScores!W10+GKScores!W10)</f>
      </c>
      <c r="X10" s="57">
        <f>IF(SpecScores!X10="","",SpecScores!X10+GKScores!X10)</f>
      </c>
      <c r="Y10" s="56">
        <f>IF(SpecScores!Y10="","",SpecScores!Y10+GKScores!Y10)</f>
      </c>
      <c r="Z10" s="57">
        <f>IF(SpecScores!Z10="","",SpecScores!Z10+GKScores!Z10)</f>
        <v>169</v>
      </c>
      <c r="AA10" s="56">
        <f>IF(SpecScores!AA10="","",SpecScores!AA10+GKScores!AA10)</f>
      </c>
      <c r="AB10" s="57">
        <f>IF(SpecScores!AB10="","",SpecScores!AB10+GKScores!AB10)</f>
        <v>167</v>
      </c>
      <c r="AC10" s="56">
        <f>IF(SpecScores!AC10="","",SpecScores!AC10+GKScores!AC10)</f>
        <v>160</v>
      </c>
      <c r="AD10" s="57">
        <f>IF(SpecScores!AD10="","",SpecScores!AD10+GKScores!AD10)</f>
      </c>
      <c r="AE10" s="56">
        <f>IF(SpecScores!AE10="","",SpecScores!AE10+GKScores!AE10)</f>
      </c>
      <c r="AF10" s="57">
        <f>IF(SpecScores!AF10="","",SpecScores!AF10+GKScores!AF10)</f>
      </c>
      <c r="AG10" s="56">
        <f>IF(SpecScores!AG10="","",SpecScores!AG10+GKScores!AG10)</f>
      </c>
      <c r="AH10" s="57">
        <f>IF(SpecScores!AH10="","",SpecScores!AH10+GKScores!AH10)</f>
        <v>178</v>
      </c>
      <c r="AI10" s="56">
        <f>IF(SpecScores!AI10="","",SpecScores!AI10+GKScores!AI10)</f>
      </c>
      <c r="AJ10" s="57">
        <f>IF(SpecScores!AJ10="","",SpecScores!AJ10+GKScores!AJ10)</f>
        <v>179</v>
      </c>
      <c r="AK10" s="56">
        <f>IF(SpecScores!AK10="","",SpecScores!AK10+GKScores!AK10)</f>
        <v>130</v>
      </c>
      <c r="AL10" s="57">
        <f>IF(SpecScores!AL10="","",SpecScores!AL10+GKScores!AL10)</f>
      </c>
      <c r="AM10" s="70">
        <f>IF(OR(SpecScores!AM10="",GKScores!AM10=""),"",SpecScores!AM10+GKScores!AM10)</f>
        <v>1703</v>
      </c>
      <c r="AN10" s="3">
        <v>11</v>
      </c>
      <c r="AO10" s="70">
        <f t="shared" si="1"/>
        <v>2233</v>
      </c>
      <c r="AP10" s="70">
        <f t="shared" si="2"/>
        <v>14</v>
      </c>
      <c r="AQ10" s="38">
        <f t="shared" si="0"/>
        <v>159.5</v>
      </c>
    </row>
    <row r="11" spans="1:43" ht="12.75">
      <c r="A11" s="112"/>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29"/>
      <c r="AN11" s="29"/>
      <c r="AO11" s="29"/>
      <c r="AP11" s="29"/>
      <c r="AQ11" s="32"/>
    </row>
    <row r="12" spans="1:46" ht="12.75">
      <c r="A12" s="155" t="s">
        <v>78</v>
      </c>
      <c r="B12" s="30" t="s">
        <v>3</v>
      </c>
      <c r="C12" s="56">
        <f>IF(SpecScores!C12="","",SpecScores!C12+GKScores!C12)</f>
        <v>133</v>
      </c>
      <c r="D12" s="57">
        <f>IF(SpecScores!D12="","",SpecScores!D12+GKScores!D12)</f>
      </c>
      <c r="E12" s="56">
        <f>IF(SpecScores!E12="","",SpecScores!E12+GKScores!E12)</f>
      </c>
      <c r="F12" s="57">
        <f>IF(SpecScores!F12="","",SpecScores!F12+GKScores!F12)</f>
        <v>91</v>
      </c>
      <c r="G12" s="56">
        <f>IF(SpecScores!G12="","",SpecScores!G12+GKScores!G12)</f>
      </c>
      <c r="H12" s="57">
        <f>IF(SpecScores!H12="","",SpecScores!H12+GKScores!H12)</f>
        <v>77</v>
      </c>
      <c r="I12" s="56">
        <f>IF(SpecScores!I12="","",SpecScores!I12+GKScores!I12)</f>
      </c>
      <c r="J12" s="57">
        <f>IF(SpecScores!J12="","",SpecScores!J12+GKScores!J12)</f>
        <v>112</v>
      </c>
      <c r="K12" s="56">
        <f>IF(SpecScores!K12="","",SpecScores!K12+GKScores!K12)</f>
      </c>
      <c r="L12" s="57">
        <f>IF(SpecScores!L12="","",SpecScores!L12+GKScores!L12)</f>
        <v>86</v>
      </c>
      <c r="M12" s="56">
        <f>IF(SpecScores!M12="","",SpecScores!M12+GKScores!M12)</f>
        <v>117</v>
      </c>
      <c r="N12" s="57">
        <f>IF(SpecScores!N12="","",SpecScores!N12+GKScores!N12)</f>
      </c>
      <c r="O12" s="56">
        <f>IF(SpecScores!O12="","",SpecScores!O12+GKScores!O12)</f>
      </c>
      <c r="P12" s="57">
        <f>IF(SpecScores!P12="","",SpecScores!P12+GKScores!P12)</f>
        <v>94</v>
      </c>
      <c r="Q12" s="56">
        <f>IF(SpecScores!Q12="","",SpecScores!Q12+GKScores!Q12)</f>
      </c>
      <c r="R12" s="57">
        <f>IF(SpecScores!R12="","",SpecScores!R12+GKScores!R12)</f>
      </c>
      <c r="S12" s="56">
        <f>IF(SpecScores!S12="","",SpecScores!S12+GKScores!S12)</f>
      </c>
      <c r="T12" s="57">
        <f>IF(SpecScores!T12="","",SpecScores!T12+GKScores!T12)</f>
        <v>71</v>
      </c>
      <c r="U12" s="56">
        <f>IF(SpecScores!U12="","",SpecScores!U12+GKScores!U12)</f>
      </c>
      <c r="V12" s="57">
        <f>IF(SpecScores!V12="","",SpecScores!V12+GKScores!V12)</f>
        <v>145</v>
      </c>
      <c r="W12" s="56">
        <f>IF(SpecScores!W12="","",SpecScores!W12+GKScores!W12)</f>
      </c>
      <c r="X12" s="57">
        <f>IF(SpecScores!X12="","",SpecScores!X12+GKScores!X12)</f>
        <v>118</v>
      </c>
      <c r="Y12" s="56">
        <f>IF(SpecScores!Y12="","",SpecScores!Y12+GKScores!Y12)</f>
      </c>
      <c r="Z12" s="57">
        <f>IF(SpecScores!Z12="","",SpecScores!Z12+GKScores!Z12)</f>
        <v>136</v>
      </c>
      <c r="AA12" s="56">
        <f>IF(SpecScores!AA12="","",SpecScores!AA12+GKScores!AA12)</f>
      </c>
      <c r="AB12" s="57">
        <f>IF(SpecScores!AB12="","",SpecScores!AB12+GKScores!AB12)</f>
        <v>96</v>
      </c>
      <c r="AC12" s="56">
        <f>IF(SpecScores!AC12="","",SpecScores!AC12+GKScores!AC12)</f>
      </c>
      <c r="AD12" s="57">
        <f>IF(SpecScores!AD12="","",SpecScores!AD12+GKScores!AD12)</f>
        <v>138</v>
      </c>
      <c r="AE12" s="56">
        <f>IF(SpecScores!AE12="","",SpecScores!AE12+GKScores!AE12)</f>
      </c>
      <c r="AF12" s="57">
        <f>IF(SpecScores!AF12="","",SpecScores!AF12+GKScores!AF12)</f>
        <v>132</v>
      </c>
      <c r="AG12" s="56">
        <f>IF(SpecScores!AG12="","",SpecScores!AG12+GKScores!AG12)</f>
      </c>
      <c r="AH12" s="57">
        <f>IF(SpecScores!AH12="","",SpecScores!AH12+GKScores!AH12)</f>
        <v>153</v>
      </c>
      <c r="AI12" s="56">
        <f>IF(SpecScores!AI12="","",SpecScores!AI12+GKScores!AI12)</f>
      </c>
      <c r="AJ12" s="57">
        <f>IF(SpecScores!AJ12="","",SpecScores!AJ12+GKScores!AJ12)</f>
      </c>
      <c r="AK12" s="56">
        <f>IF(SpecScores!AK12="","",SpecScores!AK12+GKScores!AK12)</f>
      </c>
      <c r="AL12" s="57">
        <f>IF(SpecScores!AL12="","",SpecScores!AL12+GKScores!AL12)</f>
        <v>82</v>
      </c>
      <c r="AM12" s="70">
        <f>IF(OR(SpecScores!AM12="",GKScores!AM12=""),"",SpecScores!AM12+GKScores!AM12)</f>
        <v>1313</v>
      </c>
      <c r="AN12" s="3">
        <v>12</v>
      </c>
      <c r="AO12" s="70">
        <f t="shared" si="1"/>
        <v>1781</v>
      </c>
      <c r="AP12" s="70">
        <f t="shared" si="2"/>
        <v>16</v>
      </c>
      <c r="AQ12" s="38">
        <f>IF(AND(AN12=0,AP12=0),"",AO12/AP12)</f>
        <v>111.3125</v>
      </c>
      <c r="AT12" s="31"/>
    </row>
    <row r="13" spans="1:43" ht="12.75">
      <c r="A13" s="155" t="s">
        <v>79</v>
      </c>
      <c r="B13" s="2" t="s">
        <v>3</v>
      </c>
      <c r="C13" s="56">
        <f>IF(SpecScores!C13="","",SpecScores!C13+GKScores!C13)</f>
        <v>171</v>
      </c>
      <c r="D13" s="57">
        <f>IF(SpecScores!D13="","",SpecScores!D13+GKScores!D13)</f>
      </c>
      <c r="E13" s="56">
        <f>IF(SpecScores!E13="","",SpecScores!E13+GKScores!E13)</f>
      </c>
      <c r="F13" s="57">
        <f>IF(SpecScores!F13="","",SpecScores!F13+GKScores!F13)</f>
        <v>161</v>
      </c>
      <c r="G13" s="56">
        <f>IF(SpecScores!G13="","",SpecScores!G13+GKScores!G13)</f>
        <v>149</v>
      </c>
      <c r="H13" s="57">
        <f>IF(SpecScores!H13="","",SpecScores!H13+GKScores!H13)</f>
      </c>
      <c r="I13" s="56">
        <f>IF(SpecScores!I13="","",SpecScores!I13+GKScores!I13)</f>
      </c>
      <c r="J13" s="57">
        <f>IF(SpecScores!J13="","",SpecScores!J13+GKScores!J13)</f>
        <v>134</v>
      </c>
      <c r="K13" s="56">
        <f>IF(SpecScores!K13="","",SpecScores!K13+GKScores!K13)</f>
        <v>187</v>
      </c>
      <c r="L13" s="57">
        <f>IF(SpecScores!L13="","",SpecScores!L13+GKScores!L13)</f>
      </c>
      <c r="M13" s="56">
        <f>IF(SpecScores!M13="","",SpecScores!M13+GKScores!M13)</f>
      </c>
      <c r="N13" s="57">
        <f>IF(SpecScores!N13="","",SpecScores!N13+GKScores!N13)</f>
      </c>
      <c r="O13" s="56">
        <f>IF(SpecScores!O13="","",SpecScores!O13+GKScores!O13)</f>
      </c>
      <c r="P13" s="57">
        <f>IF(SpecScores!P13="","",SpecScores!P13+GKScores!P13)</f>
        <v>136</v>
      </c>
      <c r="Q13" s="56">
        <f>IF(SpecScores!Q13="","",SpecScores!Q13+GKScores!Q13)</f>
        <v>164</v>
      </c>
      <c r="R13" s="57">
        <f>IF(SpecScores!R13="","",SpecScores!R13+GKScores!R13)</f>
      </c>
      <c r="S13" s="56">
        <f>IF(SpecScores!S13="","",SpecScores!S13+GKScores!S13)</f>
        <v>171</v>
      </c>
      <c r="T13" s="57">
        <f>IF(SpecScores!T13="","",SpecScores!T13+GKScores!T13)</f>
      </c>
      <c r="U13" s="56">
        <f>IF(SpecScores!U13="","",SpecScores!U13+GKScores!U13)</f>
      </c>
      <c r="V13" s="57">
        <f>IF(SpecScores!V13="","",SpecScores!V13+GKScores!V13)</f>
        <v>182</v>
      </c>
      <c r="W13" s="56">
        <f>IF(SpecScores!W13="","",SpecScores!W13+GKScores!W13)</f>
      </c>
      <c r="X13" s="57">
        <f>IF(SpecScores!X13="","",SpecScores!X13+GKScores!X13)</f>
        <v>158</v>
      </c>
      <c r="Y13" s="56">
        <f>IF(SpecScores!Y13="","",SpecScores!Y13+GKScores!Y13)</f>
      </c>
      <c r="Z13" s="57">
        <f>IF(SpecScores!Z13="","",SpecScores!Z13+GKScores!Z13)</f>
        <v>172</v>
      </c>
      <c r="AA13" s="56">
        <f>IF(SpecScores!AA13="","",SpecScores!AA13+GKScores!AA13)</f>
      </c>
      <c r="AB13" s="57">
        <f>IF(SpecScores!AB13="","",SpecScores!AB13+GKScores!AB13)</f>
        <v>151</v>
      </c>
      <c r="AC13" s="56">
        <f>IF(SpecScores!AC13="","",SpecScores!AC13+GKScores!AC13)</f>
        <v>147</v>
      </c>
      <c r="AD13" s="57">
        <f>IF(SpecScores!AD13="","",SpecScores!AD13+GKScores!AD13)</f>
      </c>
      <c r="AE13" s="56">
        <f>IF(SpecScores!AE13="","",SpecScores!AE13+GKScores!AE13)</f>
      </c>
      <c r="AF13" s="57">
        <f>IF(SpecScores!AF13="","",SpecScores!AF13+GKScores!AF13)</f>
      </c>
      <c r="AG13" s="56">
        <f>IF(SpecScores!AG13="","",SpecScores!AG13+GKScores!AG13)</f>
        <v>147</v>
      </c>
      <c r="AH13" s="57">
        <f>IF(SpecScores!AH13="","",SpecScores!AH13+GKScores!AH13)</f>
      </c>
      <c r="AI13" s="56">
        <f>IF(SpecScores!AI13="","",SpecScores!AI13+GKScores!AI13)</f>
        <v>115</v>
      </c>
      <c r="AJ13" s="57">
        <f>IF(SpecScores!AJ13="","",SpecScores!AJ13+GKScores!AJ13)</f>
      </c>
      <c r="AK13" s="56">
        <f>IF(SpecScores!AK13="","",SpecScores!AK13+GKScores!AK13)</f>
        <v>142</v>
      </c>
      <c r="AL13" s="57">
        <f>IF(SpecScores!AL13="","",SpecScores!AL13+GKScores!AL13)</f>
      </c>
      <c r="AM13" s="70">
        <f>IF(OR(SpecScores!AM13="",GKScores!AM13=""),"",SpecScores!AM13+GKScores!AM13)</f>
        <v>1740</v>
      </c>
      <c r="AN13" s="3">
        <v>12</v>
      </c>
      <c r="AO13" s="70">
        <f t="shared" si="1"/>
        <v>2487</v>
      </c>
      <c r="AP13" s="70">
        <f t="shared" si="2"/>
        <v>16</v>
      </c>
      <c r="AQ13" s="38">
        <f aca="true" t="shared" si="3" ref="AQ13:AQ20">IF(AND(AN13=0,AP13=0),"",AO13/AP13)</f>
        <v>155.4375</v>
      </c>
    </row>
    <row r="14" spans="1:43" ht="12.75">
      <c r="A14" s="156" t="s">
        <v>82</v>
      </c>
      <c r="B14" s="30" t="s">
        <v>3</v>
      </c>
      <c r="C14" s="56">
        <f>IF(SpecScores!C14="","",SpecScores!C14+GKScores!C14)</f>
        <v>136</v>
      </c>
      <c r="D14" s="57">
        <f>IF(SpecScores!D14="","",SpecScores!D14+GKScores!D14)</f>
      </c>
      <c r="E14" s="56">
        <f>IF(SpecScores!E14="","",SpecScores!E14+GKScores!E14)</f>
        <v>111</v>
      </c>
      <c r="F14" s="57">
        <f>IF(SpecScores!F14="","",SpecScores!F14+GKScores!F14)</f>
      </c>
      <c r="G14" s="56">
        <f>IF(SpecScores!G14="","",SpecScores!G14+GKScores!G14)</f>
      </c>
      <c r="H14" s="57">
        <f>IF(SpecScores!H14="","",SpecScores!H14+GKScores!H14)</f>
      </c>
      <c r="I14" s="56">
        <f>IF(SpecScores!I14="","",SpecScores!I14+GKScores!I14)</f>
      </c>
      <c r="J14" s="57">
        <f>IF(SpecScores!J14="","",SpecScores!J14+GKScores!J14)</f>
        <v>89</v>
      </c>
      <c r="K14" s="56">
        <f>IF(SpecScores!K14="","",SpecScores!K14+GKScores!K14)</f>
        <v>100</v>
      </c>
      <c r="L14" s="57">
        <f>IF(SpecScores!L14="","",SpecScores!L14+GKScores!L14)</f>
      </c>
      <c r="M14" s="56">
        <f>IF(SpecScores!M14="","",SpecScores!M14+GKScores!M14)</f>
      </c>
      <c r="N14" s="57">
        <f>IF(SpecScores!N14="","",SpecScores!N14+GKScores!N14)</f>
        <v>112</v>
      </c>
      <c r="O14" s="56">
        <f>IF(SpecScores!O14="","",SpecScores!O14+GKScores!O14)</f>
        <v>77</v>
      </c>
      <c r="P14" s="57">
        <f>IF(SpecScores!P14="","",SpecScores!P14+GKScores!P14)</f>
      </c>
      <c r="Q14" s="56">
        <f>IF(SpecScores!Q14="","",SpecScores!Q14+GKScores!Q14)</f>
      </c>
      <c r="R14" s="57">
        <f>IF(SpecScores!R14="","",SpecScores!R14+GKScores!R14)</f>
        <v>113</v>
      </c>
      <c r="S14" s="56">
        <f>IF(SpecScores!S14="","",SpecScores!S14+GKScores!S14)</f>
        <v>87</v>
      </c>
      <c r="T14" s="57">
        <f>IF(SpecScores!T14="","",SpecScores!T14+GKScores!T14)</f>
      </c>
      <c r="U14" s="56">
        <f>IF(SpecScores!U14="","",SpecScores!U14+GKScores!U14)</f>
        <v>126</v>
      </c>
      <c r="V14" s="57">
        <f>IF(SpecScores!V14="","",SpecScores!V14+GKScores!V14)</f>
      </c>
      <c r="W14" s="56">
        <f>IF(SpecScores!W14="","",SpecScores!W14+GKScores!W14)</f>
      </c>
      <c r="X14" s="57">
        <f>IF(SpecScores!X14="","",SpecScores!X14+GKScores!X14)</f>
        <v>139</v>
      </c>
      <c r="Y14" s="56">
        <f>IF(SpecScores!Y14="","",SpecScores!Y14+GKScores!Y14)</f>
      </c>
      <c r="Z14" s="57">
        <f>IF(SpecScores!Z14="","",SpecScores!Z14+GKScores!Z14)</f>
      </c>
      <c r="AA14" s="56">
        <f>IF(SpecScores!AA14="","",SpecScores!AA14+GKScores!AA14)</f>
        <v>108</v>
      </c>
      <c r="AB14" s="57">
        <f>IF(SpecScores!AB14="","",SpecScores!AB14+GKScores!AB14)</f>
      </c>
      <c r="AC14" s="56">
        <f>IF(SpecScores!AC14="","",SpecScores!AC14+GKScores!AC14)</f>
        <v>107</v>
      </c>
      <c r="AD14" s="57">
        <f>IF(SpecScores!AD14="","",SpecScores!AD14+GKScores!AD14)</f>
      </c>
      <c r="AE14" s="56">
        <f>IF(SpecScores!AE14="","",SpecScores!AE14+GKScores!AE14)</f>
        <v>110</v>
      </c>
      <c r="AF14" s="57">
        <f>IF(SpecScores!AF14="","",SpecScores!AF14+GKScores!AF14)</f>
      </c>
      <c r="AG14" s="56">
        <f>IF(SpecScores!AG14="","",SpecScores!AG14+GKScores!AG14)</f>
        <v>124</v>
      </c>
      <c r="AH14" s="57">
        <f>IF(SpecScores!AH14="","",SpecScores!AH14+GKScores!AH14)</f>
      </c>
      <c r="AI14" s="56">
        <f>IF(SpecScores!AI14="","",SpecScores!AI14+GKScores!AI14)</f>
      </c>
      <c r="AJ14" s="57">
        <f>IF(SpecScores!AJ14="","",SpecScores!AJ14+GKScores!AJ14)</f>
        <v>150</v>
      </c>
      <c r="AK14" s="56">
        <f>IF(SpecScores!AK14="","",SpecScores!AK14+GKScores!AK14)</f>
        <v>79</v>
      </c>
      <c r="AL14" s="57">
        <f>IF(SpecScores!AL14="","",SpecScores!AL14+GKScores!AL14)</f>
      </c>
      <c r="AM14" s="70">
        <f>IF(OR(SpecScores!AM14="",GKScores!AM14=""),"",SpecScores!AM14+GKScores!AM14)</f>
        <v>740</v>
      </c>
      <c r="AN14" s="3">
        <v>7</v>
      </c>
      <c r="AO14" s="70">
        <f t="shared" si="1"/>
        <v>1768</v>
      </c>
      <c r="AP14" s="70">
        <f t="shared" si="2"/>
        <v>16</v>
      </c>
      <c r="AQ14" s="38">
        <f t="shared" si="3"/>
        <v>110.5</v>
      </c>
    </row>
    <row r="15" spans="1:43" ht="12.75">
      <c r="A15" s="155" t="s">
        <v>80</v>
      </c>
      <c r="B15" s="30" t="s">
        <v>3</v>
      </c>
      <c r="C15" s="56">
        <f>IF(SpecScores!C15="","",SpecScores!C15+GKScores!C15)</f>
      </c>
      <c r="D15" s="57">
        <f>IF(SpecScores!D15="","",SpecScores!D15+GKScores!D15)</f>
        <v>166</v>
      </c>
      <c r="E15" s="56">
        <f>IF(SpecScores!E15="","",SpecScores!E15+GKScores!E15)</f>
        <v>147</v>
      </c>
      <c r="F15" s="57">
        <f>IF(SpecScores!F15="","",SpecScores!F15+GKScores!F15)</f>
      </c>
      <c r="G15" s="56">
        <f>IF(SpecScores!G15="","",SpecScores!G15+GKScores!G15)</f>
        <v>145</v>
      </c>
      <c r="H15" s="57">
        <f>IF(SpecScores!H15="","",SpecScores!H15+GKScores!H15)</f>
      </c>
      <c r="I15" s="56">
        <f>IF(SpecScores!I15="","",SpecScores!I15+GKScores!I15)</f>
        <v>116</v>
      </c>
      <c r="J15" s="57">
        <f>IF(SpecScores!J15="","",SpecScores!J15+GKScores!J15)</f>
      </c>
      <c r="K15" s="56">
        <f>IF(SpecScores!K15="","",SpecScores!K15+GKScores!K15)</f>
      </c>
      <c r="L15" s="57">
        <f>IF(SpecScores!L15="","",SpecScores!L15+GKScores!L15)</f>
        <v>130</v>
      </c>
      <c r="M15" s="56">
        <f>IF(SpecScores!M15="","",SpecScores!M15+GKScores!M15)</f>
      </c>
      <c r="N15" s="57">
        <f>IF(SpecScores!N15="","",SpecScores!N15+GKScores!N15)</f>
        <v>142</v>
      </c>
      <c r="O15" s="56">
        <f>IF(SpecScores!O15="","",SpecScores!O15+GKScores!O15)</f>
      </c>
      <c r="P15" s="57">
        <f>IF(SpecScores!P15="","",SpecScores!P15+GKScores!P15)</f>
      </c>
      <c r="Q15" s="56">
        <f>IF(SpecScores!Q15="","",SpecScores!Q15+GKScores!Q15)</f>
      </c>
      <c r="R15" s="57">
        <f>IF(SpecScores!R15="","",SpecScores!R15+GKScores!R15)</f>
        <v>132</v>
      </c>
      <c r="S15" s="56">
        <f>IF(SpecScores!S15="","",SpecScores!S15+GKScores!S15)</f>
      </c>
      <c r="T15" s="57">
        <f>IF(SpecScores!T15="","",SpecScores!T15+GKScores!T15)</f>
        <v>120</v>
      </c>
      <c r="U15" s="56">
        <f>IF(SpecScores!U15="","",SpecScores!U15+GKScores!U15)</f>
        <v>159</v>
      </c>
      <c r="V15" s="57">
        <f>IF(SpecScores!V15="","",SpecScores!V15+GKScores!V15)</f>
      </c>
      <c r="W15" s="56">
        <f>IF(SpecScores!W15="","",SpecScores!W15+GKScores!W15)</f>
        <v>133</v>
      </c>
      <c r="X15" s="57">
        <f>IF(SpecScores!X15="","",SpecScores!X15+GKScores!X15)</f>
      </c>
      <c r="Y15" s="56">
        <f>IF(SpecScores!Y15="","",SpecScores!Y15+GKScores!Y15)</f>
        <v>137</v>
      </c>
      <c r="Z15" s="57">
        <f>IF(SpecScores!Z15="","",SpecScores!Z15+GKScores!Z15)</f>
      </c>
      <c r="AA15" s="56">
        <f>IF(SpecScores!AA15="","",SpecScores!AA15+GKScores!AA15)</f>
        <v>133</v>
      </c>
      <c r="AB15" s="57">
        <f>IF(SpecScores!AB15="","",SpecScores!AB15+GKScores!AB15)</f>
      </c>
      <c r="AC15" s="56">
        <f>IF(SpecScores!AC15="","",SpecScores!AC15+GKScores!AC15)</f>
        <v>136</v>
      </c>
      <c r="AD15" s="57">
        <f>IF(SpecScores!AD15="","",SpecScores!AD15+GKScores!AD15)</f>
      </c>
      <c r="AE15" s="56">
        <f>IF(SpecScores!AE15="","",SpecScores!AE15+GKScores!AE15)</f>
        <v>146</v>
      </c>
      <c r="AF15" s="57">
        <f>IF(SpecScores!AF15="","",SpecScores!AF15+GKScores!AF15)</f>
      </c>
      <c r="AG15" s="56">
        <f>IF(SpecScores!AG15="","",SpecScores!AG15+GKScores!AG15)</f>
      </c>
      <c r="AH15" s="57">
        <f>IF(SpecScores!AH15="","",SpecScores!AH15+GKScores!AH15)</f>
      </c>
      <c r="AI15" s="56">
        <f>IF(SpecScores!AI15="","",SpecScores!AI15+GKScores!AI15)</f>
        <v>137</v>
      </c>
      <c r="AJ15" s="57">
        <f>IF(SpecScores!AJ15="","",SpecScores!AJ15+GKScores!AJ15)</f>
      </c>
      <c r="AK15" s="56">
        <f>IF(SpecScores!AK15="","",SpecScores!AK15+GKScores!AK15)</f>
      </c>
      <c r="AL15" s="57">
        <f>IF(SpecScores!AL15="","",SpecScores!AL15+GKScores!AL15)</f>
        <v>108</v>
      </c>
      <c r="AM15" s="70">
        <f>IF(OR(SpecScores!AM15="",GKScores!AM15=""),"",SpecScores!AM15+GKScores!AM15)</f>
        <v>1603</v>
      </c>
      <c r="AN15" s="3">
        <v>12</v>
      </c>
      <c r="AO15" s="70">
        <f t="shared" si="1"/>
        <v>2187</v>
      </c>
      <c r="AP15" s="70">
        <f t="shared" si="2"/>
        <v>16</v>
      </c>
      <c r="AQ15" s="38">
        <f t="shared" si="3"/>
        <v>136.6875</v>
      </c>
    </row>
    <row r="16" spans="1:43" ht="12.75">
      <c r="A16" s="155" t="s">
        <v>81</v>
      </c>
      <c r="B16" s="30" t="s">
        <v>3</v>
      </c>
      <c r="C16" s="56">
        <f>IF(SpecScores!C16="","",SpecScores!C16+GKScores!C16)</f>
      </c>
      <c r="D16" s="57">
        <f>IF(SpecScores!D16="","",SpecScores!D16+GKScores!D16)</f>
      </c>
      <c r="E16" s="56">
        <f>IF(SpecScores!E16="","",SpecScores!E16+GKScores!E16)</f>
      </c>
      <c r="F16" s="57">
        <f>IF(SpecScores!F16="","",SpecScores!F16+GKScores!F16)</f>
        <v>124</v>
      </c>
      <c r="G16" s="56">
        <f>IF(SpecScores!G16="","",SpecScores!G16+GKScores!G16)</f>
      </c>
      <c r="H16" s="57">
        <f>IF(SpecScores!H16="","",SpecScores!H16+GKScores!H16)</f>
        <v>90</v>
      </c>
      <c r="I16" s="56">
        <f>IF(SpecScores!I16="","",SpecScores!I16+GKScores!I16)</f>
        <v>92</v>
      </c>
      <c r="J16" s="57">
        <f>IF(SpecScores!J16="","",SpecScores!J16+GKScores!J16)</f>
      </c>
      <c r="K16" s="56">
        <f>IF(SpecScores!K16="","",SpecScores!K16+GKScores!K16)</f>
        <v>112</v>
      </c>
      <c r="L16" s="57">
        <f>IF(SpecScores!L16="","",SpecScores!L16+GKScores!L16)</f>
      </c>
      <c r="M16" s="56">
        <f>IF(SpecScores!M16="","",SpecScores!M16+GKScores!M16)</f>
        <v>143</v>
      </c>
      <c r="N16" s="57">
        <f>IF(SpecScores!N16="","",SpecScores!N16+GKScores!N16)</f>
      </c>
      <c r="O16" s="56">
        <f>IF(SpecScores!O16="","",SpecScores!O16+GKScores!O16)</f>
        <v>116</v>
      </c>
      <c r="P16" s="57">
        <f>IF(SpecScores!P16="","",SpecScores!P16+GKScores!P16)</f>
      </c>
      <c r="Q16" s="56">
        <f>IF(SpecScores!Q16="","",SpecScores!Q16+GKScores!Q16)</f>
        <v>99</v>
      </c>
      <c r="R16" s="57">
        <f>IF(SpecScores!R16="","",SpecScores!R16+GKScores!R16)</f>
      </c>
      <c r="S16" s="56">
        <f>IF(SpecScores!S16="","",SpecScores!S16+GKScores!S16)</f>
      </c>
      <c r="T16" s="57">
        <f>IF(SpecScores!T16="","",SpecScores!T16+GKScores!T16)</f>
        <v>63</v>
      </c>
      <c r="U16" s="56">
        <f>IF(SpecScores!U16="","",SpecScores!U16+GKScores!U16)</f>
      </c>
      <c r="V16" s="57">
        <f>IF(SpecScores!V16="","",SpecScores!V16+GKScores!V16)</f>
      </c>
      <c r="W16" s="56">
        <f>IF(SpecScores!W16="","",SpecScores!W16+GKScores!W16)</f>
        <v>105</v>
      </c>
      <c r="X16" s="57">
        <f>IF(SpecScores!X16="","",SpecScores!X16+GKScores!X16)</f>
      </c>
      <c r="Y16" s="56">
        <f>IF(SpecScores!Y16="","",SpecScores!Y16+GKScores!Y16)</f>
      </c>
      <c r="Z16" s="57">
        <f>IF(SpecScores!Z16="","",SpecScores!Z16+GKScores!Z16)</f>
        <v>147</v>
      </c>
      <c r="AA16" s="56">
        <f>IF(SpecScores!AA16="","",SpecScores!AA16+GKScores!AA16)</f>
      </c>
      <c r="AB16" s="57">
        <f>IF(SpecScores!AB16="","",SpecScores!AB16+GKScores!AB16)</f>
        <v>99</v>
      </c>
      <c r="AC16" s="56">
        <f>IF(SpecScores!AC16="","",SpecScores!AC16+GKScores!AC16)</f>
      </c>
      <c r="AD16" s="57">
        <f>IF(SpecScores!AD16="","",SpecScores!AD16+GKScores!AD16)</f>
        <v>131</v>
      </c>
      <c r="AE16" s="56">
        <f>IF(SpecScores!AE16="","",SpecScores!AE16+GKScores!AE16)</f>
      </c>
      <c r="AF16" s="57">
        <f>IF(SpecScores!AF16="","",SpecScores!AF16+GKScores!AF16)</f>
        <v>109</v>
      </c>
      <c r="AG16" s="56">
        <f>IF(SpecScores!AG16="","",SpecScores!AG16+GKScores!AG16)</f>
        <v>146</v>
      </c>
      <c r="AH16" s="57">
        <f>IF(SpecScores!AH16="","",SpecScores!AH16+GKScores!AH16)</f>
      </c>
      <c r="AI16" s="56">
        <f>IF(SpecScores!AI16="","",SpecScores!AI16+GKScores!AI16)</f>
      </c>
      <c r="AJ16" s="57">
        <f>IF(SpecScores!AJ16="","",SpecScores!AJ16+GKScores!AJ16)</f>
        <v>135</v>
      </c>
      <c r="AK16" s="56">
        <f>IF(SpecScores!AK16="","",SpecScores!AK16+GKScores!AK16)</f>
      </c>
      <c r="AL16" s="57">
        <f>IF(SpecScores!AL16="","",SpecScores!AL16+GKScores!AL16)</f>
        <v>114</v>
      </c>
      <c r="AM16" s="70">
        <f>IF(OR(SpecScores!AM16="",GKScores!AM16=""),"",SpecScores!AM16+GKScores!AM16)</f>
        <v>1224</v>
      </c>
      <c r="AN16" s="3">
        <v>9</v>
      </c>
      <c r="AO16" s="70">
        <f t="shared" si="1"/>
        <v>1825</v>
      </c>
      <c r="AP16" s="70">
        <f t="shared" si="2"/>
        <v>16</v>
      </c>
      <c r="AQ16" s="38">
        <f t="shared" si="3"/>
        <v>114.0625</v>
      </c>
    </row>
    <row r="17" spans="1:43" ht="12.75">
      <c r="A17" s="155" t="s">
        <v>83</v>
      </c>
      <c r="B17" s="30" t="s">
        <v>3</v>
      </c>
      <c r="C17" s="56">
        <f>IF(SpecScores!C17="","",SpecScores!C17+GKScores!C17)</f>
        <v>155</v>
      </c>
      <c r="D17" s="57">
        <f>IF(SpecScores!D17="","",SpecScores!D17+GKScores!D17)</f>
      </c>
      <c r="E17" s="56">
        <f>IF(SpecScores!E17="","",SpecScores!E17+GKScores!E17)</f>
        <v>115</v>
      </c>
      <c r="F17" s="57">
        <f>IF(SpecScores!F17="","",SpecScores!F17+GKScores!F17)</f>
      </c>
      <c r="G17" s="56">
        <f>IF(SpecScores!G17="","",SpecScores!G17+GKScores!G17)</f>
        <v>170</v>
      </c>
      <c r="H17" s="57">
        <f>IF(SpecScores!H17="","",SpecScores!H17+GKScores!H17)</f>
      </c>
      <c r="I17" s="56">
        <f>IF(SpecScores!I17="","",SpecScores!I17+GKScores!I17)</f>
        <v>126</v>
      </c>
      <c r="J17" s="57">
        <f>IF(SpecScores!J17="","",SpecScores!J17+GKScores!J17)</f>
      </c>
      <c r="K17" s="56">
        <f>IF(SpecScores!K17="","",SpecScores!K17+GKScores!K17)</f>
      </c>
      <c r="L17" s="57">
        <f>IF(SpecScores!L17="","",SpecScores!L17+GKScores!L17)</f>
        <v>145</v>
      </c>
      <c r="M17" s="56">
        <f>IF(SpecScores!M17="","",SpecScores!M17+GKScores!M17)</f>
      </c>
      <c r="N17" s="57">
        <f>IF(SpecScores!N17="","",SpecScores!N17+GKScores!N17)</f>
        <v>127</v>
      </c>
      <c r="O17" s="56">
        <f>IF(SpecScores!O17="","",SpecScores!O17+GKScores!O17)</f>
      </c>
      <c r="P17" s="57">
        <f>IF(SpecScores!P17="","",SpecScores!P17+GKScores!P17)</f>
        <v>96</v>
      </c>
      <c r="Q17" s="56">
        <f>IF(SpecScores!Q17="","",SpecScores!Q17+GKScores!Q17)</f>
      </c>
      <c r="R17" s="57">
        <f>IF(SpecScores!R17="","",SpecScores!R17+GKScores!R17)</f>
        <v>113</v>
      </c>
      <c r="S17" s="56">
        <f>IF(SpecScores!S17="","",SpecScores!S17+GKScores!S17)</f>
      </c>
      <c r="T17" s="57">
        <f>IF(SpecScores!T17="","",SpecScores!T17+GKScores!T17)</f>
      </c>
      <c r="U17" s="56">
        <f>IF(SpecScores!U17="","",SpecScores!U17+GKScores!U17)</f>
      </c>
      <c r="V17" s="57">
        <f>IF(SpecScores!V17="","",SpecScores!V17+GKScores!V17)</f>
        <v>171</v>
      </c>
      <c r="W17" s="56">
        <f>IF(SpecScores!W17="","",SpecScores!W17+GKScores!W17)</f>
        <v>137</v>
      </c>
      <c r="X17" s="57">
        <f>IF(SpecScores!X17="","",SpecScores!X17+GKScores!X17)</f>
      </c>
      <c r="Y17" s="56">
        <f>IF(SpecScores!Y17="","",SpecScores!Y17+GKScores!Y17)</f>
        <v>156</v>
      </c>
      <c r="Z17" s="57">
        <f>IF(SpecScores!Z17="","",SpecScores!Z17+GKScores!Z17)</f>
      </c>
      <c r="AA17" s="56">
        <f>IF(SpecScores!AA17="","",SpecScores!AA17+GKScores!AA17)</f>
        <v>139</v>
      </c>
      <c r="AB17" s="57">
        <f>IF(SpecScores!AB17="","",SpecScores!AB17+GKScores!AB17)</f>
      </c>
      <c r="AC17" s="56">
        <f>IF(SpecScores!AC17="","",SpecScores!AC17+GKScores!AC17)</f>
        <v>125</v>
      </c>
      <c r="AD17" s="57">
        <f>IF(SpecScores!AD17="","",SpecScores!AD17+GKScores!AD17)</f>
      </c>
      <c r="AE17" s="56">
        <f>IF(SpecScores!AE17="","",SpecScores!AE17+GKScores!AE17)</f>
      </c>
      <c r="AF17" s="57">
        <f>IF(SpecScores!AF17="","",SpecScores!AF17+GKScores!AF17)</f>
        <v>151</v>
      </c>
      <c r="AG17" s="56">
        <f>IF(SpecScores!AG17="","",SpecScores!AG17+GKScores!AG17)</f>
      </c>
      <c r="AH17" s="57">
        <f>IF(SpecScores!AH17="","",SpecScores!AH17+GKScores!AH17)</f>
        <v>163</v>
      </c>
      <c r="AI17" s="56">
        <f>IF(SpecScores!AI17="","",SpecScores!AI17+GKScores!AI17)</f>
      </c>
      <c r="AJ17" s="57">
        <f>IF(SpecScores!AJ17="","",SpecScores!AJ17+GKScores!AJ17)</f>
        <v>167</v>
      </c>
      <c r="AK17" s="56">
        <f>IF(SpecScores!AK17="","",SpecScores!AK17+GKScores!AK17)</f>
      </c>
      <c r="AL17" s="57">
        <f>IF(SpecScores!AL17="","",SpecScores!AL17+GKScores!AL17)</f>
      </c>
      <c r="AM17" s="70">
        <f>IF(OR(SpecScores!AM17="",GKScores!AM17=""),"",SpecScores!AM17+GKScores!AM17)</f>
        <v>1567</v>
      </c>
      <c r="AN17" s="3">
        <v>12</v>
      </c>
      <c r="AO17" s="70">
        <f t="shared" si="1"/>
        <v>2256</v>
      </c>
      <c r="AP17" s="70">
        <f t="shared" si="2"/>
        <v>16</v>
      </c>
      <c r="AQ17" s="38">
        <f t="shared" si="3"/>
        <v>141</v>
      </c>
    </row>
    <row r="18" spans="1:43" ht="12.75">
      <c r="A18" s="155" t="s">
        <v>84</v>
      </c>
      <c r="B18" s="30" t="s">
        <v>3</v>
      </c>
      <c r="C18" s="56">
        <f>IF(SpecScores!C18="","",SpecScores!C18+GKScores!C18)</f>
      </c>
      <c r="D18" s="57">
        <f>IF(SpecScores!D18="","",SpecScores!D18+GKScores!D18)</f>
        <v>179</v>
      </c>
      <c r="E18" s="56">
        <f>IF(SpecScores!E18="","",SpecScores!E18+GKScores!E18)</f>
      </c>
      <c r="F18" s="57">
        <f>IF(SpecScores!F18="","",SpecScores!F18+GKScores!F18)</f>
      </c>
      <c r="G18" s="56">
        <f>IF(SpecScores!G18="","",SpecScores!G18+GKScores!G18)</f>
      </c>
      <c r="H18" s="57">
        <f>IF(SpecScores!H18="","",SpecScores!H18+GKScores!H18)</f>
        <v>112</v>
      </c>
      <c r="I18" s="56">
        <f>IF(SpecScores!I18="","",SpecScores!I18+GKScores!I18)</f>
        <v>140</v>
      </c>
      <c r="J18" s="57">
        <f>IF(SpecScores!J18="","",SpecScores!J18+GKScores!J18)</f>
      </c>
      <c r="K18" s="56">
        <f>IF(SpecScores!K18="","",SpecScores!K18+GKScores!K18)</f>
        <v>134</v>
      </c>
      <c r="L18" s="57">
        <f>IF(SpecScores!L18="","",SpecScores!L18+GKScores!L18)</f>
      </c>
      <c r="M18" s="56">
        <f>IF(SpecScores!M18="","",SpecScores!M18+GKScores!M18)</f>
        <v>129</v>
      </c>
      <c r="N18" s="57">
        <f>IF(SpecScores!N18="","",SpecScores!N18+GKScores!N18)</f>
      </c>
      <c r="O18" s="56">
        <f>IF(SpecScores!O18="","",SpecScores!O18+GKScores!O18)</f>
        <v>109</v>
      </c>
      <c r="P18" s="57">
        <f>IF(SpecScores!P18="","",SpecScores!P18+GKScores!P18)</f>
      </c>
      <c r="Q18" s="56">
        <f>IF(SpecScores!Q18="","",SpecScores!Q18+GKScores!Q18)</f>
      </c>
      <c r="R18" s="57">
        <f>IF(SpecScores!R18="","",SpecScores!R18+GKScores!R18)</f>
        <v>152</v>
      </c>
      <c r="S18" s="56">
        <f>IF(SpecScores!S18="","",SpecScores!S18+GKScores!S18)</f>
        <v>93</v>
      </c>
      <c r="T18" s="57">
        <f>IF(SpecScores!T18="","",SpecScores!T18+GKScores!T18)</f>
      </c>
      <c r="U18" s="56">
        <f>IF(SpecScores!U18="","",SpecScores!U18+GKScores!U18)</f>
      </c>
      <c r="V18" s="57">
        <f>IF(SpecScores!V18="","",SpecScores!V18+GKScores!V18)</f>
        <v>155</v>
      </c>
      <c r="W18" s="56">
        <f>IF(SpecScores!W18="","",SpecScores!W18+GKScores!W18)</f>
      </c>
      <c r="X18" s="57">
        <f>IF(SpecScores!X18="","",SpecScores!X18+GKScores!X18)</f>
      </c>
      <c r="Y18" s="56">
        <f>IF(SpecScores!Y18="","",SpecScores!Y18+GKScores!Y18)</f>
      </c>
      <c r="Z18" s="57">
        <f>IF(SpecScores!Z18="","",SpecScores!Z18+GKScores!Z18)</f>
        <v>144</v>
      </c>
      <c r="AA18" s="56">
        <f>IF(SpecScores!AA18="","",SpecScores!AA18+GKScores!AA18)</f>
        <v>137</v>
      </c>
      <c r="AB18" s="57">
        <f>IF(SpecScores!AB18="","",SpecScores!AB18+GKScores!AB18)</f>
      </c>
      <c r="AC18" s="56">
        <f>IF(SpecScores!AC18="","",SpecScores!AC18+GKScores!AC18)</f>
      </c>
      <c r="AD18" s="57">
        <f>IF(SpecScores!AD18="","",SpecScores!AD18+GKScores!AD18)</f>
        <v>128</v>
      </c>
      <c r="AE18" s="56">
        <f>IF(SpecScores!AE18="","",SpecScores!AE18+GKScores!AE18)</f>
        <v>143</v>
      </c>
      <c r="AF18" s="57">
        <f>IF(SpecScores!AF18="","",SpecScores!AF18+GKScores!AF18)</f>
      </c>
      <c r="AG18" s="56">
        <f>IF(SpecScores!AG18="","",SpecScores!AG18+GKScores!AG18)</f>
      </c>
      <c r="AH18" s="57">
        <f>IF(SpecScores!AH18="","",SpecScores!AH18+GKScores!AH18)</f>
        <v>141</v>
      </c>
      <c r="AI18" s="56">
        <f>IF(SpecScores!AI18="","",SpecScores!AI18+GKScores!AI18)</f>
        <v>146</v>
      </c>
      <c r="AJ18" s="57">
        <f>IF(SpecScores!AJ18="","",SpecScores!AJ18+GKScores!AJ18)</f>
      </c>
      <c r="AK18" s="56">
        <f>IF(SpecScores!AK18="","",SpecScores!AK18+GKScores!AK18)</f>
      </c>
      <c r="AL18" s="57">
        <f>IF(SpecScores!AL18="","",SpecScores!AL18+GKScores!AL18)</f>
        <v>104</v>
      </c>
      <c r="AM18" s="70">
        <f>IF(OR(SpecScores!AM18="",GKScores!AM18=""),"",SpecScores!AM18+GKScores!AM18)</f>
        <v>1084</v>
      </c>
      <c r="AN18" s="3">
        <v>8</v>
      </c>
      <c r="AO18" s="70">
        <f t="shared" si="1"/>
        <v>2146</v>
      </c>
      <c r="AP18" s="70">
        <f t="shared" si="2"/>
        <v>16</v>
      </c>
      <c r="AQ18" s="38">
        <f t="shared" si="3"/>
        <v>134.125</v>
      </c>
    </row>
    <row r="19" spans="1:43" ht="12.75">
      <c r="A19" s="155" t="s">
        <v>85</v>
      </c>
      <c r="B19" s="30" t="s">
        <v>3</v>
      </c>
      <c r="C19" s="56">
        <f>IF(SpecScores!C19="","",SpecScores!C19+GKScores!C19)</f>
      </c>
      <c r="D19" s="57">
        <f>IF(SpecScores!D19="","",SpecScores!D19+GKScores!D19)</f>
        <v>161</v>
      </c>
      <c r="E19" s="56">
        <f>IF(SpecScores!E19="","",SpecScores!E19+GKScores!E19)</f>
      </c>
      <c r="F19" s="57">
        <f>IF(SpecScores!F19="","",SpecScores!F19+GKScores!F19)</f>
        <v>105</v>
      </c>
      <c r="G19" s="56">
        <f>IF(SpecScores!G19="","",SpecScores!G19+GKScores!G19)</f>
        <v>132</v>
      </c>
      <c r="H19" s="57">
        <f>IF(SpecScores!H19="","",SpecScores!H19+GKScores!H19)</f>
      </c>
      <c r="I19" s="56">
        <f>IF(SpecScores!I19="","",SpecScores!I19+GKScores!I19)</f>
      </c>
      <c r="J19" s="57">
        <f>IF(SpecScores!J19="","",SpecScores!J19+GKScores!J19)</f>
        <v>121</v>
      </c>
      <c r="K19" s="56">
        <f>IF(SpecScores!K19="","",SpecScores!K19+GKScores!K19)</f>
      </c>
      <c r="L19" s="57">
        <f>IF(SpecScores!L19="","",SpecScores!L19+GKScores!L19)</f>
      </c>
      <c r="M19" s="56">
        <f>IF(SpecScores!M19="","",SpecScores!M19+GKScores!M19)</f>
      </c>
      <c r="N19" s="57">
        <f>IF(SpecScores!N19="","",SpecScores!N19+GKScores!N19)</f>
        <v>131</v>
      </c>
      <c r="O19" s="56">
        <f>IF(SpecScores!O19="","",SpecScores!O19+GKScores!O19)</f>
      </c>
      <c r="P19" s="57">
        <f>IF(SpecScores!P19="","",SpecScores!P19+GKScores!P19)</f>
        <v>108</v>
      </c>
      <c r="Q19" s="56">
        <f>IF(SpecScores!Q19="","",SpecScores!Q19+GKScores!Q19)</f>
        <v>119</v>
      </c>
      <c r="R19" s="57">
        <f>IF(SpecScores!R19="","",SpecScores!R19+GKScores!R19)</f>
      </c>
      <c r="S19" s="56">
        <f>IF(SpecScores!S19="","",SpecScores!S19+GKScores!S19)</f>
        <v>109</v>
      </c>
      <c r="T19" s="57">
        <f>IF(SpecScores!T19="","",SpecScores!T19+GKScores!T19)</f>
      </c>
      <c r="U19" s="56">
        <f>IF(SpecScores!U19="","",SpecScores!U19+GKScores!U19)</f>
        <v>138</v>
      </c>
      <c r="V19" s="57">
        <f>IF(SpecScores!V19="","",SpecScores!V19+GKScores!V19)</f>
      </c>
      <c r="W19" s="56">
        <f>IF(SpecScores!W19="","",SpecScores!W19+GKScores!W19)</f>
        <v>121</v>
      </c>
      <c r="X19" s="57">
        <f>IF(SpecScores!X19="","",SpecScores!X19+GKScores!X19)</f>
      </c>
      <c r="Y19" s="56">
        <f>IF(SpecScores!Y19="","",SpecScores!Y19+GKScores!Y19)</f>
        <v>137</v>
      </c>
      <c r="Z19" s="57">
        <f>IF(SpecScores!Z19="","",SpecScores!Z19+GKScores!Z19)</f>
      </c>
      <c r="AA19" s="56">
        <f>IF(SpecScores!AA19="","",SpecScores!AA19+GKScores!AA19)</f>
      </c>
      <c r="AB19" s="57">
        <f>IF(SpecScores!AB19="","",SpecScores!AB19+GKScores!AB19)</f>
        <v>138</v>
      </c>
      <c r="AC19" s="56">
        <f>IF(SpecScores!AC19="","",SpecScores!AC19+GKScores!AC19)</f>
      </c>
      <c r="AD19" s="57">
        <f>IF(SpecScores!AD19="","",SpecScores!AD19+GKScores!AD19)</f>
      </c>
      <c r="AE19" s="56">
        <f>IF(SpecScores!AE19="","",SpecScores!AE19+GKScores!AE19)</f>
        <v>117</v>
      </c>
      <c r="AF19" s="57">
        <f>IF(SpecScores!AF19="","",SpecScores!AF19+GKScores!AF19)</f>
      </c>
      <c r="AG19" s="56">
        <f>IF(SpecScores!AG19="","",SpecScores!AG19+GKScores!AG19)</f>
      </c>
      <c r="AH19" s="57">
        <f>IF(SpecScores!AH19="","",SpecScores!AH19+GKScores!AH19)</f>
        <v>143</v>
      </c>
      <c r="AI19" s="56">
        <f>IF(SpecScores!AI19="","",SpecScores!AI19+GKScores!AI19)</f>
      </c>
      <c r="AJ19" s="57">
        <f>IF(SpecScores!AJ19="","",SpecScores!AJ19+GKScores!AJ19)</f>
        <v>122</v>
      </c>
      <c r="AK19" s="56">
        <f>IF(SpecScores!AK19="","",SpecScores!AK19+GKScores!AK19)</f>
        <v>105</v>
      </c>
      <c r="AL19" s="57">
        <f>IF(SpecScores!AL19="","",SpecScores!AL19+GKScores!AL19)</f>
      </c>
      <c r="AM19" s="70">
        <f>IF(OR(SpecScores!AM19="",GKScores!AM19=""),"",SpecScores!AM19+GKScores!AM19)</f>
        <v>1119</v>
      </c>
      <c r="AN19" s="3">
        <v>9</v>
      </c>
      <c r="AO19" s="70">
        <f t="shared" si="1"/>
        <v>2007</v>
      </c>
      <c r="AP19" s="70">
        <f t="shared" si="2"/>
        <v>16</v>
      </c>
      <c r="AQ19" s="38">
        <f t="shared" si="3"/>
        <v>125.4375</v>
      </c>
    </row>
    <row r="20" spans="1:43" ht="12.75">
      <c r="A20" s="155" t="s">
        <v>86</v>
      </c>
      <c r="B20" s="30" t="s">
        <v>3</v>
      </c>
      <c r="C20" s="56">
        <f>IF(SpecScores!C20="","",SpecScores!C20+GKScores!C20)</f>
      </c>
      <c r="D20" s="57">
        <f>IF(SpecScores!D20="","",SpecScores!D20+GKScores!D20)</f>
        <v>199</v>
      </c>
      <c r="E20" s="56">
        <f>IF(SpecScores!E20="","",SpecScores!E20+GKScores!E20)</f>
        <v>136</v>
      </c>
      <c r="F20" s="57">
        <f>IF(SpecScores!F20="","",SpecScores!F20+GKScores!F20)</f>
      </c>
      <c r="G20" s="56">
        <f>IF(SpecScores!G20="","",SpecScores!G20+GKScores!G20)</f>
      </c>
      <c r="H20" s="57">
        <f>IF(SpecScores!H20="","",SpecScores!H20+GKScores!H20)</f>
        <v>117</v>
      </c>
      <c r="I20" s="56">
        <f>IF(SpecScores!I20="","",SpecScores!I20+GKScores!I20)</f>
      </c>
      <c r="J20" s="57">
        <f>IF(SpecScores!J20="","",SpecScores!J20+GKScores!J20)</f>
      </c>
      <c r="K20" s="56">
        <f>IF(SpecScores!K20="","",SpecScores!K20+GKScores!K20)</f>
      </c>
      <c r="L20" s="57">
        <f>IF(SpecScores!L20="","",SpecScores!L20+GKScores!L20)</f>
        <v>148</v>
      </c>
      <c r="M20" s="56">
        <f>IF(SpecScores!M20="","",SpecScores!M20+GKScores!M20)</f>
        <v>155</v>
      </c>
      <c r="N20" s="57">
        <f>IF(SpecScores!N20="","",SpecScores!N20+GKScores!N20)</f>
      </c>
      <c r="O20" s="56">
        <f>IF(SpecScores!O20="","",SpecScores!O20+GKScores!O20)</f>
        <v>129</v>
      </c>
      <c r="P20" s="57">
        <f>IF(SpecScores!P20="","",SpecScores!P20+GKScores!P20)</f>
      </c>
      <c r="Q20" s="56">
        <f>IF(SpecScores!Q20="","",SpecScores!Q20+GKScores!Q20)</f>
        <v>157</v>
      </c>
      <c r="R20" s="57">
        <f>IF(SpecScores!R20="","",SpecScores!R20+GKScores!R20)</f>
      </c>
      <c r="S20" s="56">
        <f>IF(SpecScores!S20="","",SpecScores!S20+GKScores!S20)</f>
      </c>
      <c r="T20" s="57">
        <f>IF(SpecScores!T20="","",SpecScores!T20+GKScores!T20)</f>
        <v>133</v>
      </c>
      <c r="U20" s="56">
        <f>IF(SpecScores!U20="","",SpecScores!U20+GKScores!U20)</f>
        <v>177</v>
      </c>
      <c r="V20" s="57">
        <f>IF(SpecScores!V20="","",SpecScores!V20+GKScores!V20)</f>
      </c>
      <c r="W20" s="56">
        <f>IF(SpecScores!W20="","",SpecScores!W20+GKScores!W20)</f>
      </c>
      <c r="X20" s="57">
        <f>IF(SpecScores!X20="","",SpecScores!X20+GKScores!X20)</f>
        <v>147</v>
      </c>
      <c r="Y20" s="56">
        <f>IF(SpecScores!Y20="","",SpecScores!Y20+GKScores!Y20)</f>
        <v>127</v>
      </c>
      <c r="Z20" s="57">
        <f>IF(SpecScores!Z20="","",SpecScores!Z20+GKScores!Z20)</f>
      </c>
      <c r="AA20" s="56">
        <f>IF(SpecScores!AA20="","",SpecScores!AA20+GKScores!AA20)</f>
      </c>
      <c r="AB20" s="57">
        <f>IF(SpecScores!AB20="","",SpecScores!AB20+GKScores!AB20)</f>
      </c>
      <c r="AC20" s="56">
        <f>IF(SpecScores!AC20="","",SpecScores!AC20+GKScores!AC20)</f>
      </c>
      <c r="AD20" s="57">
        <f>IF(SpecScores!AD20="","",SpecScores!AD20+GKScores!AD20)</f>
        <v>127</v>
      </c>
      <c r="AE20" s="56">
        <f>IF(SpecScores!AE20="","",SpecScores!AE20+GKScores!AE20)</f>
      </c>
      <c r="AF20" s="57">
        <f>IF(SpecScores!AF20="","",SpecScores!AF20+GKScores!AF20)</f>
        <v>120</v>
      </c>
      <c r="AG20" s="56">
        <f>IF(SpecScores!AG20="","",SpecScores!AG20+GKScores!AG20)</f>
        <v>134</v>
      </c>
      <c r="AH20" s="57">
        <f>IF(SpecScores!AH20="","",SpecScores!AH20+GKScores!AH20)</f>
      </c>
      <c r="AI20" s="56">
        <f>IF(SpecScores!AI20="","",SpecScores!AI20+GKScores!AI20)</f>
        <v>108</v>
      </c>
      <c r="AJ20" s="57">
        <f>IF(SpecScores!AJ20="","",SpecScores!AJ20+GKScores!AJ20)</f>
      </c>
      <c r="AK20" s="56">
        <f>IF(SpecScores!AK20="","",SpecScores!AK20+GKScores!AK20)</f>
        <v>104</v>
      </c>
      <c r="AL20" s="57">
        <f>IF(SpecScores!AL20="","",SpecScores!AL20+GKScores!AL20)</f>
      </c>
      <c r="AM20" s="70">
        <f>IF(OR(SpecScores!AM20="",GKScores!AM20=""),"",SpecScores!AM20+GKScores!AM20)</f>
        <v>1541</v>
      </c>
      <c r="AN20" s="3">
        <v>12</v>
      </c>
      <c r="AO20" s="70">
        <f t="shared" si="1"/>
        <v>2218</v>
      </c>
      <c r="AP20" s="70">
        <f t="shared" si="2"/>
        <v>16</v>
      </c>
      <c r="AQ20" s="38">
        <f t="shared" si="3"/>
        <v>138.625</v>
      </c>
    </row>
    <row r="21" spans="2:42" s="29" customFormat="1" ht="12.75">
      <c r="B21" s="10"/>
      <c r="C21" s="31"/>
      <c r="D21" s="31"/>
      <c r="AP21" s="31"/>
    </row>
    <row r="22" spans="1:43" ht="12.75">
      <c r="A22" s="37" t="s">
        <v>34</v>
      </c>
      <c r="B22" s="34"/>
      <c r="C22" s="23">
        <f aca="true" t="shared" si="4" ref="C22:AL22">IF(COUNTIF(C3:C20,"&gt;0")=0,"",SUM(C3:C20))</f>
        <v>1122</v>
      </c>
      <c r="D22" s="25">
        <f t="shared" si="4"/>
        <v>1239</v>
      </c>
      <c r="E22" s="23">
        <f t="shared" si="4"/>
        <v>979</v>
      </c>
      <c r="F22" s="25">
        <f t="shared" si="4"/>
        <v>973</v>
      </c>
      <c r="G22" s="23">
        <f t="shared" si="4"/>
        <v>1059</v>
      </c>
      <c r="H22" s="25">
        <f t="shared" si="4"/>
        <v>862</v>
      </c>
      <c r="I22" s="23">
        <f t="shared" si="4"/>
        <v>958</v>
      </c>
      <c r="J22" s="25">
        <f t="shared" si="4"/>
        <v>882</v>
      </c>
      <c r="K22" s="23">
        <f t="shared" si="4"/>
        <v>1021</v>
      </c>
      <c r="L22" s="25">
        <f t="shared" si="4"/>
        <v>942</v>
      </c>
      <c r="M22" s="23">
        <f t="shared" si="4"/>
        <v>1027</v>
      </c>
      <c r="N22" s="25">
        <f t="shared" si="4"/>
        <v>963</v>
      </c>
      <c r="O22" s="23">
        <f t="shared" si="4"/>
        <v>875</v>
      </c>
      <c r="P22" s="25">
        <f t="shared" si="4"/>
        <v>848</v>
      </c>
      <c r="Q22" s="23">
        <f t="shared" si="4"/>
        <v>1023</v>
      </c>
      <c r="R22" s="25">
        <f t="shared" si="4"/>
        <v>936</v>
      </c>
      <c r="S22" s="23">
        <f t="shared" si="4"/>
        <v>941</v>
      </c>
      <c r="T22" s="25">
        <f t="shared" si="4"/>
        <v>922</v>
      </c>
      <c r="U22" s="23">
        <f t="shared" si="4"/>
        <v>1161</v>
      </c>
      <c r="V22" s="25">
        <f t="shared" si="4"/>
        <v>1163</v>
      </c>
      <c r="W22" s="23">
        <f t="shared" si="4"/>
        <v>913</v>
      </c>
      <c r="X22" s="25">
        <f t="shared" si="4"/>
        <v>1101</v>
      </c>
      <c r="Y22" s="23">
        <f t="shared" si="4"/>
        <v>1059</v>
      </c>
      <c r="Z22" s="25">
        <f t="shared" si="4"/>
        <v>1098</v>
      </c>
      <c r="AA22" s="23">
        <f t="shared" si="4"/>
        <v>1014</v>
      </c>
      <c r="AB22" s="25">
        <f t="shared" si="4"/>
        <v>948</v>
      </c>
      <c r="AC22" s="23">
        <f t="shared" si="4"/>
        <v>956</v>
      </c>
      <c r="AD22" s="25">
        <f t="shared" si="4"/>
        <v>1025</v>
      </c>
      <c r="AE22" s="23">
        <f t="shared" si="4"/>
        <v>964</v>
      </c>
      <c r="AF22" s="25">
        <f t="shared" si="4"/>
        <v>1034</v>
      </c>
      <c r="AG22" s="23">
        <f t="shared" si="4"/>
        <v>1034</v>
      </c>
      <c r="AH22" s="25">
        <f t="shared" si="4"/>
        <v>1138</v>
      </c>
      <c r="AI22" s="23">
        <f t="shared" si="4"/>
        <v>962</v>
      </c>
      <c r="AJ22" s="25">
        <f t="shared" si="4"/>
        <v>1097</v>
      </c>
      <c r="AK22" s="23">
        <f t="shared" si="4"/>
        <v>959</v>
      </c>
      <c r="AL22" s="25">
        <f t="shared" si="4"/>
        <v>941</v>
      </c>
      <c r="AM22" s="33"/>
      <c r="AN22" s="86"/>
      <c r="AO22" s="70">
        <f>SUM(AO3:AO20)</f>
        <v>36139</v>
      </c>
      <c r="AP22" s="70">
        <f>SUM(AP3:AP20)</f>
        <v>256</v>
      </c>
      <c r="AQ22" s="38">
        <f>IF(AP22=0,"",AO22/AP22)</f>
        <v>141.16796875</v>
      </c>
    </row>
    <row r="23" spans="1:43" s="29" customFormat="1" ht="12.75">
      <c r="A23" s="33"/>
      <c r="B23" s="34"/>
      <c r="C23" s="32"/>
      <c r="D23" s="32"/>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Q23" s="31"/>
    </row>
    <row r="24" spans="1:43" ht="12.75">
      <c r="A24" s="37" t="s">
        <v>36</v>
      </c>
      <c r="B24" s="34"/>
      <c r="C24" s="43">
        <f>IF(OR(C22="",D22=""),"",C22+D22)</f>
        <v>2361</v>
      </c>
      <c r="D24" s="42"/>
      <c r="E24" s="43">
        <f>IF(OR(E22="",F22=""),"",E22+F22)</f>
        <v>1952</v>
      </c>
      <c r="F24" s="44"/>
      <c r="G24" s="43">
        <f>IF(OR(G22="",H22=""),"",G22+H22)</f>
        <v>1921</v>
      </c>
      <c r="H24" s="45"/>
      <c r="I24" s="43">
        <f>IF(OR(I22="",J22=""),"",I22+J22)</f>
        <v>1840</v>
      </c>
      <c r="J24" s="44"/>
      <c r="K24" s="43">
        <f>IF(OR(K22="",L22=""),"",K22+L22)</f>
        <v>1963</v>
      </c>
      <c r="L24" s="45"/>
      <c r="M24" s="43">
        <f>IF(OR(M22="",N22=""),"",M22+N22)</f>
        <v>1990</v>
      </c>
      <c r="N24" s="44"/>
      <c r="O24" s="43">
        <f>IF(OR(O22="",P22=""),"",O22+P22)</f>
        <v>1723</v>
      </c>
      <c r="P24" s="45"/>
      <c r="Q24" s="43">
        <f>IF(OR(Q22="",R22=""),"",Q22+R22)</f>
        <v>1959</v>
      </c>
      <c r="R24" s="44"/>
      <c r="S24" s="43">
        <f>IF(OR(S22="",T22=""),"",S22+T22)</f>
        <v>1863</v>
      </c>
      <c r="T24" s="45"/>
      <c r="U24" s="43">
        <f>IF(U22="","",U22+V22)</f>
        <v>2324</v>
      </c>
      <c r="V24" s="44"/>
      <c r="W24" s="43">
        <f>IF(W22="","",W22+X22)</f>
        <v>2014</v>
      </c>
      <c r="X24" s="45"/>
      <c r="Y24" s="43">
        <f>IF(Y22="","",Y22+Z22)</f>
        <v>2157</v>
      </c>
      <c r="Z24" s="44"/>
      <c r="AA24" s="43">
        <f>IF(AA22="","",AA22+AB22)</f>
        <v>1962</v>
      </c>
      <c r="AB24" s="44"/>
      <c r="AC24" s="43">
        <f>IF(AC22="","",AC22+AD22)</f>
        <v>1981</v>
      </c>
      <c r="AD24" s="60"/>
      <c r="AE24" s="43">
        <f>IF(AE22="","",AE22+AF22)</f>
        <v>1998</v>
      </c>
      <c r="AF24" s="60"/>
      <c r="AG24" s="43">
        <f>IF(AG22="","",AG22+AH22)</f>
        <v>2172</v>
      </c>
      <c r="AH24" s="60"/>
      <c r="AI24" s="43">
        <f>IF(AI22="","",AI22+AJ22)</f>
        <v>2059</v>
      </c>
      <c r="AJ24" s="60"/>
      <c r="AK24" s="43">
        <f>IF(AK22="","",AK22+AL22)</f>
        <v>1900</v>
      </c>
      <c r="AL24" s="60"/>
      <c r="AM24" s="29"/>
      <c r="AN24" s="86"/>
      <c r="AO24" s="70">
        <f>AO22</f>
        <v>36139</v>
      </c>
      <c r="AP24" s="70">
        <f>AP22</f>
        <v>256</v>
      </c>
      <c r="AQ24" s="38">
        <f>IF(AP24=0,"",AO24/AP24)</f>
        <v>141.16796875</v>
      </c>
    </row>
    <row r="25" spans="1:43" ht="12.75">
      <c r="A25" s="27" t="s">
        <v>25</v>
      </c>
      <c r="C25" s="41">
        <f>C24/(COUNTIF(C3:C20,"&gt;0")+COUNTIF(D3:D20,"&gt;0"))</f>
        <v>168.64285714285714</v>
      </c>
      <c r="D25" s="42"/>
      <c r="E25" s="41">
        <f>E24/(COUNTIF(E3:E20,"&gt;0")+COUNTIF(F3:F20,"&gt;0"))</f>
        <v>139.42857142857142</v>
      </c>
      <c r="F25" s="42"/>
      <c r="G25" s="41">
        <f>G24/(COUNTIF(G3:G20,"&gt;0")+COUNTIF(H3:H20,"&gt;0"))</f>
        <v>137.21428571428572</v>
      </c>
      <c r="H25" s="42"/>
      <c r="I25" s="41">
        <f>I24/(COUNTIF(I3:I20,"&gt;0")+COUNTIF(J3:J20,"&gt;0"))</f>
        <v>131.42857142857142</v>
      </c>
      <c r="J25" s="42"/>
      <c r="K25" s="41">
        <f>K24/(COUNTIF(K3:K20,"&gt;0")+COUNTIF(L3:L20,"&gt;0"))</f>
        <v>140.21428571428572</v>
      </c>
      <c r="L25" s="42"/>
      <c r="M25" s="41">
        <f>M24/(COUNTIF(M3:M20,"&gt;0")+COUNTIF(N3:N20,"&gt;0"))</f>
        <v>142.14285714285714</v>
      </c>
      <c r="N25" s="42"/>
      <c r="O25" s="41">
        <f>O24/(COUNTIF(O3:O20,"&gt;0")+COUNTIF(P3:P20,"&gt;0"))</f>
        <v>123.07142857142857</v>
      </c>
      <c r="P25" s="42"/>
      <c r="Q25" s="41">
        <f>Q24/(COUNTIF(Q3:Q20,"&gt;0")+COUNTIF(R3:R20,"&gt;0"))</f>
        <v>139.92857142857142</v>
      </c>
      <c r="R25" s="42"/>
      <c r="S25" s="41">
        <f>S24/(COUNTIF(S3:S20,"&gt;0")+COUNTIF(T3:T20,"&gt;0"))</f>
        <v>116.4375</v>
      </c>
      <c r="T25" s="42"/>
      <c r="U25" s="41">
        <f>U24/(COUNTIF(U3:U20,"&gt;0")+COUNTIF(V3:V20,"&gt;0"))</f>
        <v>166</v>
      </c>
      <c r="V25" s="42"/>
      <c r="W25" s="41">
        <f>W24/(COUNTIF(W3:W20,"&gt;0")+COUNTIF(X3:X20,"&gt;0"))</f>
        <v>143.85714285714286</v>
      </c>
      <c r="X25" s="42"/>
      <c r="Y25" s="41">
        <f>Y24/(COUNTIF(Y3:Y20,"&gt;0")+COUNTIF(Z3:Z20,"&gt;0"))</f>
        <v>154.07142857142858</v>
      </c>
      <c r="Z25" s="42"/>
      <c r="AA25" s="41">
        <f>AA24/(COUNTIF(AA3:AA20,"&gt;0")+COUNTIF(AB3:AB20,"&gt;0"))</f>
        <v>140.14285714285714</v>
      </c>
      <c r="AB25" s="42"/>
      <c r="AC25" s="41">
        <f>AC24/(COUNTIF(AC3:AC20,"&gt;0")+COUNTIF(AD3:AD20,"&gt;0"))</f>
        <v>141.5</v>
      </c>
      <c r="AD25" s="42"/>
      <c r="AE25" s="41">
        <f>AE24/(COUNTIF(AE3:AE20,"&gt;0")+COUNTIF(AF3:AF20,"&gt;0"))</f>
        <v>142.71428571428572</v>
      </c>
      <c r="AF25" s="42"/>
      <c r="AG25" s="41">
        <f>AG24/(COUNTIF(AG3:AG20,"&gt;0")+COUNTIF(AH3:AH20,"&gt;0"))</f>
        <v>155.14285714285714</v>
      </c>
      <c r="AH25" s="42"/>
      <c r="AI25" s="175"/>
      <c r="AJ25" s="176"/>
      <c r="AK25" s="175"/>
      <c r="AL25" s="176"/>
      <c r="AM25" s="29"/>
      <c r="AN25" s="86"/>
      <c r="AO25" s="70"/>
      <c r="AP25" s="70"/>
      <c r="AQ25" s="38"/>
    </row>
    <row r="26" spans="5:6" ht="12.75">
      <c r="E26" s="29"/>
      <c r="F26" s="29"/>
    </row>
    <row r="27" ht="12.75">
      <c r="C27" s="83" t="s">
        <v>91</v>
      </c>
    </row>
    <row r="28" ht="12.75">
      <c r="C28" s="83" t="s">
        <v>92</v>
      </c>
    </row>
    <row r="29" ht="12.75">
      <c r="C29" s="9" t="s">
        <v>44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&amp;LMacclesfield Quiz League&amp;C2022-3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32"/>
  <sheetViews>
    <sheetView zoomScale="75" zoomScaleNormal="75" workbookViewId="0" topLeftCell="A1">
      <selection activeCell="AA6" sqref="AA6"/>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7</v>
      </c>
      <c r="C1" s="39" t="s">
        <v>5</v>
      </c>
      <c r="D1" s="39"/>
      <c r="E1" s="7" t="s">
        <v>6</v>
      </c>
      <c r="F1" s="8"/>
      <c r="G1" s="22" t="s">
        <v>8</v>
      </c>
      <c r="H1" s="22"/>
      <c r="I1" s="7" t="s">
        <v>9</v>
      </c>
      <c r="J1" s="8"/>
      <c r="K1" s="22" t="s">
        <v>16</v>
      </c>
      <c r="L1" s="22"/>
      <c r="M1" s="7" t="s">
        <v>10</v>
      </c>
      <c r="N1" s="8"/>
      <c r="O1" s="22" t="s">
        <v>11</v>
      </c>
      <c r="P1" s="22"/>
      <c r="Q1" s="7" t="s">
        <v>12</v>
      </c>
      <c r="R1" s="8"/>
      <c r="S1" s="22" t="s">
        <v>13</v>
      </c>
      <c r="T1" s="22"/>
      <c r="U1" s="7" t="s">
        <v>14</v>
      </c>
      <c r="V1" s="8"/>
      <c r="W1" s="22" t="s">
        <v>15</v>
      </c>
      <c r="X1" s="22"/>
      <c r="Y1" s="7" t="s">
        <v>4</v>
      </c>
      <c r="Z1" s="8"/>
      <c r="AA1" s="22" t="s">
        <v>17</v>
      </c>
      <c r="AB1" s="8"/>
      <c r="AC1" s="58" t="s">
        <v>18</v>
      </c>
      <c r="AD1" s="58"/>
      <c r="AE1" s="58" t="s">
        <v>19</v>
      </c>
      <c r="AF1" s="58"/>
      <c r="AG1" s="58" t="s">
        <v>20</v>
      </c>
      <c r="AH1" s="58"/>
      <c r="AI1" s="58" t="s">
        <v>21</v>
      </c>
      <c r="AJ1" s="58"/>
      <c r="AK1" s="84" t="s">
        <v>22</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155" t="s">
        <v>70</v>
      </c>
      <c r="B3" s="30" t="s">
        <v>2</v>
      </c>
      <c r="C3" s="20">
        <f>IF(SpecScores!C3="","",(SpecScores!C3/SpecScores!$AQ3)*100)</f>
        <v>99.78070175438597</v>
      </c>
      <c r="D3" s="18">
        <f>IF(SpecScores!D3="","",(SpecScores!D3/SpecScores!$AQ3)*100)</f>
      </c>
      <c r="E3" s="20">
        <f>IF(SpecScores!E3="","",(SpecScores!E3/SpecScores!$AQ3)*100)</f>
        <v>96.71052631578948</v>
      </c>
      <c r="F3" s="18">
        <f>IF(SpecScores!F3="","",(SpecScores!F3/SpecScores!$AQ3)*100)</f>
      </c>
      <c r="G3" s="20">
        <f>IF(SpecScores!G3="","",(SpecScores!G3/SpecScores!$AQ3)*100)</f>
        <v>96.71052631578948</v>
      </c>
      <c r="H3" s="18">
        <f>IF(SpecScores!H3="","",(SpecScores!H3/SpecScores!$AQ3)*100)</f>
      </c>
      <c r="I3" s="20">
        <f>IF(SpecScores!I3="","",(SpecScores!I3/SpecScores!$AQ3)*100)</f>
      </c>
      <c r="J3" s="18">
        <f>IF(SpecScores!J3="","",(SpecScores!J3/SpecScores!$AQ3)*100)</f>
      </c>
      <c r="K3" s="20">
        <f>IF(SpecScores!K3="","",(SpecScores!K3/SpecScores!$AQ3)*100)</f>
      </c>
      <c r="L3" s="18">
        <f>IF(SpecScores!L3="","",(SpecScores!L3/SpecScores!$AQ3)*100)</f>
        <v>87.5</v>
      </c>
      <c r="M3" s="20">
        <f>IF(SpecScores!M3="","",(SpecScores!M3/SpecScores!$AQ3)*100)</f>
      </c>
      <c r="N3" s="18">
        <f>IF(SpecScores!N3="","",(SpecScores!N3/SpecScores!$AQ3)*100)</f>
        <v>99.78070175438597</v>
      </c>
      <c r="O3" s="20">
        <f>IF(SpecScores!O3="","",(SpecScores!O3/SpecScores!$AQ3)*100)</f>
        <v>95.17543859649123</v>
      </c>
      <c r="P3" s="18">
        <f>IF(SpecScores!P3="","",(SpecScores!P3/SpecScores!$AQ3)*100)</f>
      </c>
      <c r="Q3" s="20">
        <f>IF(SpecScores!Q3="","",(SpecScores!Q3/SpecScores!$AQ3)*100)</f>
      </c>
      <c r="R3" s="18">
        <f>IF(SpecScores!R3="","",(SpecScores!R3/SpecScores!$AQ3)*100)</f>
      </c>
      <c r="S3" s="20">
        <f>IF(SpecScores!S3="","",(SpecScores!S3/SpecScores!$AQ3)*100)</f>
        <v>73.6842105263158</v>
      </c>
      <c r="T3" s="18">
        <f>IF(SpecScores!T3="","",(SpecScores!T3/SpecScores!$AQ3)*100)</f>
      </c>
      <c r="U3" s="20">
        <f>IF(SpecScores!U3="","",(SpecScores!U3/SpecScores!$AQ3)*100)</f>
      </c>
      <c r="V3" s="18">
        <f>IF(SpecScores!V3="","",(SpecScores!V3/SpecScores!$AQ3)*100)</f>
        <v>108.99122807017545</v>
      </c>
      <c r="W3" s="20">
        <f>IF(SpecScores!W3="","",(SpecScores!W3/SpecScores!$AQ3)*100)</f>
      </c>
      <c r="X3" s="18">
        <f>IF(SpecScores!X3="","",(SpecScores!X3/SpecScores!$AQ3)*100)</f>
        <v>104.38596491228071</v>
      </c>
      <c r="Y3" s="20">
        <f>IF(SpecScores!Y3="","",(SpecScores!Y3/SpecScores!$AQ3)*100)</f>
        <v>107.4561403508772</v>
      </c>
      <c r="Z3" s="18">
        <f>IF(SpecScores!Z3="","",(SpecScores!Z3/SpecScores!$AQ3)*100)</f>
      </c>
      <c r="AA3" s="20">
        <f>IF(SpecScores!AA3="","",(SpecScores!AA3/SpecScores!$AQ3)*100)</f>
      </c>
      <c r="AB3" s="18">
        <f>IF(SpecScores!AB3="","",(SpecScores!AB3/SpecScores!$AQ3)*100)</f>
      </c>
      <c r="AC3" s="20">
        <f>IF(SpecScores!AC3="","",(SpecScores!AC3/SpecScores!$AQ3)*100)</f>
        <v>102.85087719298247</v>
      </c>
      <c r="AD3" s="18">
        <f>IF(SpecScores!AD3="","",(SpecScores!AD3/SpecScores!$AQ3)*100)</f>
      </c>
      <c r="AE3" s="20">
        <f>IF(SpecScores!AE3="","",(SpecScores!AE3/SpecScores!$AQ3)*100)</f>
      </c>
      <c r="AF3" s="18">
        <f>IF(SpecScores!AF3="","",(SpecScores!AF3/SpecScores!$AQ3)*100)</f>
        <v>124.3421052631579</v>
      </c>
      <c r="AG3" s="20">
        <f>IF(SpecScores!AG3="","",(SpecScores!AG3/SpecScores!$AQ3)*100)</f>
      </c>
      <c r="AH3" s="18">
        <f>IF(SpecScores!AH3="","",(SpecScores!AH3/SpecScores!$AQ3)*100)</f>
        <v>108.99122807017545</v>
      </c>
      <c r="AI3" s="20">
        <f>IF(SpecScores!AI3="","",(SpecScores!AI3/SpecScores!$AQ3)*100)</f>
      </c>
      <c r="AJ3" s="18">
        <f>IF(SpecScores!AJ3="","",(SpecScores!AJ3/SpecScores!$AQ3)*100)</f>
      </c>
      <c r="AK3" s="20">
        <f>IF(SpecScores!AK3="","",(SpecScores!AK3/SpecScores!$AQ3)*100)</f>
      </c>
      <c r="AL3" s="18">
        <f>IF(SpecScores!AL3="","",(SpecScores!AL3/SpecScores!$AQ3)*100)</f>
        <v>93.64035087719299</v>
      </c>
    </row>
    <row r="4" spans="1:38" ht="12.75">
      <c r="A4" s="155" t="s">
        <v>71</v>
      </c>
      <c r="B4" s="2" t="s">
        <v>2</v>
      </c>
      <c r="C4" s="20">
        <f>IF(SpecScores!C4="","",(SpecScores!C4/SpecScores!$AQ4)*100)</f>
      </c>
      <c r="D4" s="18">
        <f>IF(SpecScores!D4="","",(SpecScores!D4/SpecScores!$AQ4)*100)</f>
        <v>129.0889132821076</v>
      </c>
      <c r="E4" s="20">
        <f>IF(SpecScores!E4="","",(SpecScores!E4/SpecScores!$AQ4)*100)</f>
      </c>
      <c r="F4" s="18">
        <f>IF(SpecScores!F4="","",(SpecScores!F4/SpecScores!$AQ4)*100)</f>
      </c>
      <c r="G4" s="20">
        <f>IF(SpecScores!G4="","",(SpecScores!G4/SpecScores!$AQ4)*100)</f>
        <v>109.11086717892427</v>
      </c>
      <c r="H4" s="18">
        <f>IF(SpecScores!H4="","",(SpecScores!H4/SpecScores!$AQ4)*100)</f>
      </c>
      <c r="I4" s="20">
        <f>IF(SpecScores!I4="","",(SpecScores!I4/SpecScores!$AQ4)*100)</f>
      </c>
      <c r="J4" s="18">
        <f>IF(SpecScores!J4="","",(SpecScores!J4/SpecScores!$AQ4)*100)</f>
        <v>89.13282107574094</v>
      </c>
      <c r="K4" s="20">
        <f>IF(SpecScores!K4="","",(SpecScores!K4/SpecScores!$AQ4)*100)</f>
        <v>96.81668496158068</v>
      </c>
      <c r="L4" s="18">
        <f>IF(SpecScores!L4="","",(SpecScores!L4/SpecScores!$AQ4)*100)</f>
      </c>
      <c r="M4" s="20">
        <f>IF(SpecScores!M4="","",(SpecScores!M4/SpecScores!$AQ4)*100)</f>
      </c>
      <c r="N4" s="18">
        <f>IF(SpecScores!N4="","",(SpecScores!N4/SpecScores!$AQ4)*100)</f>
      </c>
      <c r="O4" s="20">
        <f>IF(SpecScores!O4="","",(SpecScores!O4/SpecScores!$AQ4)*100)</f>
        <v>75.30186608122942</v>
      </c>
      <c r="P4" s="18">
        <f>IF(SpecScores!P4="","",(SpecScores!P4/SpecScores!$AQ4)*100)</f>
      </c>
      <c r="Q4" s="20">
        <f>IF(SpecScores!Q4="","",(SpecScores!Q4/SpecScores!$AQ4)*100)</f>
      </c>
      <c r="R4" s="18">
        <f>IF(SpecScores!R4="","",(SpecScores!R4/SpecScores!$AQ4)*100)</f>
        <v>107.57409440175631</v>
      </c>
      <c r="S4" s="20">
        <f>IF(SpecScores!S4="","",(SpecScores!S4/SpecScores!$AQ4)*100)</f>
      </c>
      <c r="T4" s="18">
        <f>IF(SpecScores!T4="","",(SpecScores!T4/SpecScores!$AQ4)*100)</f>
        <v>72.22832052689353</v>
      </c>
      <c r="U4" s="20">
        <f>IF(SpecScores!U4="","",(SpecScores!U4/SpecScores!$AQ4)*100)</f>
      </c>
      <c r="V4" s="18">
        <f>IF(SpecScores!V4="","",(SpecScores!V4/SpecScores!$AQ4)*100)</f>
        <v>84.5225027442371</v>
      </c>
      <c r="W4" s="20">
        <f>IF(SpecScores!W4="","",(SpecScores!W4/SpecScores!$AQ4)*100)</f>
      </c>
      <c r="X4" s="18">
        <f>IF(SpecScores!X4="","",(SpecScores!X4/SpecScores!$AQ4)*100)</f>
      </c>
      <c r="Y4" s="20">
        <f>IF(SpecScores!Y4="","",(SpecScores!Y4/SpecScores!$AQ4)*100)</f>
        <v>101.42700329308451</v>
      </c>
      <c r="Z4" s="18">
        <f>IF(SpecScores!Z4="","",(SpecScores!Z4/SpecScores!$AQ4)*100)</f>
      </c>
      <c r="AA4" s="20">
        <f>IF(SpecScores!AA4="","",(SpecScores!AA4/SpecScores!$AQ4)*100)</f>
      </c>
      <c r="AB4" s="18">
        <f>IF(SpecScores!AB4="","",(SpecScores!AB4/SpecScores!$AQ4)*100)</f>
        <v>95.27991218441274</v>
      </c>
      <c r="AC4" s="20">
        <f>IF(SpecScores!AC4="","",(SpecScores!AC4/SpecScores!$AQ4)*100)</f>
      </c>
      <c r="AD4" s="18">
        <f>IF(SpecScores!AD4="","",(SpecScores!AD4/SpecScores!$AQ4)*100)</f>
        <v>126.01536772777169</v>
      </c>
      <c r="AE4" s="20">
        <f>IF(SpecScores!AE4="","",(SpecScores!AE4/SpecScores!$AQ4)*100)</f>
      </c>
      <c r="AF4" s="18">
        <f>IF(SpecScores!AF4="","",(SpecScores!AF4/SpecScores!$AQ4)*100)</f>
      </c>
      <c r="AG4" s="20">
        <f>IF(SpecScores!AG4="","",(SpecScores!AG4/SpecScores!$AQ4)*100)</f>
        <v>112.18441273326016</v>
      </c>
      <c r="AH4" s="18">
        <f>IF(SpecScores!AH4="","",(SpecScores!AH4/SpecScores!$AQ4)*100)</f>
      </c>
      <c r="AI4" s="20">
        <f>IF(SpecScores!AI4="","",(SpecScores!AI4/SpecScores!$AQ4)*100)</f>
        <v>99.89023051591658</v>
      </c>
      <c r="AJ4" s="18">
        <f>IF(SpecScores!AJ4="","",(SpecScores!AJ4/SpecScores!$AQ4)*100)</f>
      </c>
      <c r="AK4" s="20">
        <f>IF(SpecScores!AK4="","",(SpecScores!AK4/SpecScores!$AQ4)*100)</f>
        <v>101.42700329308451</v>
      </c>
      <c r="AL4" s="18">
        <f>IF(SpecScores!AL4="","",(SpecScores!AL4/SpecScores!$AQ4)*100)</f>
      </c>
    </row>
    <row r="5" spans="1:38" ht="12.75">
      <c r="A5" s="155" t="s">
        <v>72</v>
      </c>
      <c r="B5" s="30" t="s">
        <v>2</v>
      </c>
      <c r="C5" s="20">
        <f>IF(SpecScores!C5="","",(SpecScores!C5/SpecScores!$AQ5)*100)</f>
      </c>
      <c r="D5" s="18">
        <f>IF(SpecScores!D5="","",(SpecScores!D5/SpecScores!$AQ5)*100)</f>
        <v>121.97659297789336</v>
      </c>
      <c r="E5" s="20">
        <f>IF(SpecScores!E5="","",(SpecScores!E5/SpecScores!$AQ5)*100)</f>
        <v>94.66840052015606</v>
      </c>
      <c r="F5" s="18">
        <f>IF(SpecScores!F5="","",(SpecScores!F5/SpecScores!$AQ5)*100)</f>
      </c>
      <c r="G5" s="20">
        <f>IF(SpecScores!G5="","",(SpecScores!G5/SpecScores!$AQ5)*100)</f>
      </c>
      <c r="H5" s="18">
        <f>IF(SpecScores!H5="","",(SpecScores!H5/SpecScores!$AQ5)*100)</f>
        <v>116.5149544863459</v>
      </c>
      <c r="I5" s="20">
        <f>IF(SpecScores!I5="","",(SpecScores!I5/SpecScores!$AQ5)*100)</f>
      </c>
      <c r="J5" s="18">
        <f>IF(SpecScores!J5="","",(SpecScores!J5/SpecScores!$AQ5)*100)</f>
      </c>
      <c r="K5" s="20">
        <f>IF(SpecScores!K5="","",(SpecScores!K5/SpecScores!$AQ5)*100)</f>
      </c>
      <c r="L5" s="18">
        <f>IF(SpecScores!L5="","",(SpecScores!L5/SpecScores!$AQ5)*100)</f>
      </c>
      <c r="M5" s="20">
        <f>IF(SpecScores!M5="","",(SpecScores!M5/SpecScores!$AQ5)*100)</f>
      </c>
      <c r="N5" s="18">
        <f>IF(SpecScores!N5="","",(SpecScores!N5/SpecScores!$AQ5)*100)</f>
        <v>101.95058517555266</v>
      </c>
      <c r="O5" s="20">
        <f>IF(SpecScores!O5="","",(SpecScores!O5/SpecScores!$AQ5)*100)</f>
      </c>
      <c r="P5" s="18">
        <f>IF(SpecScores!P5="","",(SpecScores!P5/SpecScores!$AQ5)*100)</f>
        <v>69.18075422626788</v>
      </c>
      <c r="Q5" s="20">
        <f>IF(SpecScores!Q5="","",(SpecScores!Q5/SpecScores!$AQ5)*100)</f>
      </c>
      <c r="R5" s="18">
        <f>IF(SpecScores!R5="","",(SpecScores!R5/SpecScores!$AQ5)*100)</f>
        <v>81.92457737321196</v>
      </c>
      <c r="S5" s="20">
        <f>IF(SpecScores!S5="","",(SpecScores!S5/SpecScores!$AQ5)*100)</f>
        <v>56.43693107932379</v>
      </c>
      <c r="T5" s="18">
        <f>IF(SpecScores!T5="","",(SpecScores!T5/SpecScores!$AQ5)*100)</f>
      </c>
      <c r="U5" s="20">
        <f>IF(SpecScores!U5="","",(SpecScores!U5/SpecScores!$AQ5)*100)</f>
      </c>
      <c r="V5" s="18">
        <f>IF(SpecScores!V5="","",(SpecScores!V5/SpecScores!$AQ5)*100)</f>
        <v>114.69440832249676</v>
      </c>
      <c r="W5" s="20">
        <f>IF(SpecScores!W5="","",(SpecScores!W5/SpecScores!$AQ5)*100)</f>
        <v>105.59167750325098</v>
      </c>
      <c r="X5" s="18">
        <f>IF(SpecScores!X5="","",(SpecScores!X5/SpecScores!$AQ5)*100)</f>
      </c>
      <c r="Y5" s="20">
        <f>IF(SpecScores!Y5="","",(SpecScores!Y5/SpecScores!$AQ5)*100)</f>
      </c>
      <c r="Z5" s="18">
        <f>IF(SpecScores!Z5="","",(SpecScores!Z5/SpecScores!$AQ5)*100)</f>
        <v>103.77113133940182</v>
      </c>
      <c r="AA5" s="20">
        <f>IF(SpecScores!AA5="","",(SpecScores!AA5/SpecScores!$AQ5)*100)</f>
      </c>
      <c r="AB5" s="18">
        <f>IF(SpecScores!AB5="","",(SpecScores!AB5/SpecScores!$AQ5)*100)</f>
      </c>
      <c r="AC5" s="20">
        <f>IF(SpecScores!AC5="","",(SpecScores!AC5/SpecScores!$AQ5)*100)</f>
      </c>
      <c r="AD5" s="18">
        <f>IF(SpecScores!AD5="","",(SpecScores!AD5/SpecScores!$AQ5)*100)</f>
      </c>
      <c r="AE5" s="20">
        <f>IF(SpecScores!AE5="","",(SpecScores!AE5/SpecScores!$AQ5)*100)</f>
        <v>92.8478543563069</v>
      </c>
      <c r="AF5" s="18">
        <f>IF(SpecScores!AF5="","",(SpecScores!AF5/SpecScores!$AQ5)*100)</f>
      </c>
      <c r="AG5" s="20">
        <f>IF(SpecScores!AG5="","",(SpecScores!AG5/SpecScores!$AQ5)*100)</f>
        <v>125.61768530559168</v>
      </c>
      <c r="AH5" s="18">
        <f>IF(SpecScores!AH5="","",(SpecScores!AH5/SpecScores!$AQ5)*100)</f>
      </c>
      <c r="AI5" s="20">
        <f>IF(SpecScores!AI5="","",(SpecScores!AI5/SpecScores!$AQ5)*100)</f>
        <v>98.30949284785436</v>
      </c>
      <c r="AJ5" s="18">
        <f>IF(SpecScores!AJ5="","",(SpecScores!AJ5/SpecScores!$AQ5)*100)</f>
      </c>
      <c r="AK5" s="20">
        <f>IF(SpecScores!AK5="","",(SpecScores!AK5/SpecScores!$AQ5)*100)</f>
        <v>116.5149544863459</v>
      </c>
      <c r="AL5" s="18">
        <f>IF(SpecScores!AL5="","",(SpecScores!AL5/SpecScores!$AQ5)*100)</f>
      </c>
    </row>
    <row r="6" spans="1:38" ht="12.75">
      <c r="A6" s="155" t="s">
        <v>73</v>
      </c>
      <c r="B6" s="30" t="s">
        <v>2</v>
      </c>
      <c r="C6" s="20">
        <f>IF(SpecScores!C6="","",(SpecScores!C6/SpecScores!$AQ6)*100)</f>
      </c>
      <c r="D6" s="18">
        <f>IF(SpecScores!D6="","",(SpecScores!D6/SpecScores!$AQ6)*100)</f>
      </c>
      <c r="E6" s="20">
        <f>IF(SpecScores!E6="","",(SpecScores!E6/SpecScores!$AQ6)*100)</f>
      </c>
      <c r="F6" s="18">
        <f>IF(SpecScores!F6="","",(SpecScores!F6/SpecScores!$AQ6)*100)</f>
        <v>95.29702970297029</v>
      </c>
      <c r="G6" s="20">
        <f>IF(SpecScores!G6="","",(SpecScores!G6/SpecScores!$AQ6)*100)</f>
        <v>105.6930693069307</v>
      </c>
      <c r="H6" s="18">
        <f>IF(SpecScores!H6="","",(SpecScores!H6/SpecScores!$AQ6)*100)</f>
      </c>
      <c r="I6" s="20">
        <f>IF(SpecScores!I6="","",(SpecScores!I6/SpecScores!$AQ6)*100)</f>
        <v>88.36633663366337</v>
      </c>
      <c r="J6" s="18">
        <f>IF(SpecScores!J6="","",(SpecScores!J6/SpecScores!$AQ6)*100)</f>
      </c>
      <c r="K6" s="20">
        <f>IF(SpecScores!K6="","",(SpecScores!K6/SpecScores!$AQ6)*100)</f>
      </c>
      <c r="L6" s="18">
        <f>IF(SpecScores!L6="","",(SpecScores!L6/SpecScores!$AQ6)*100)</f>
        <v>100.4950495049505</v>
      </c>
      <c r="M6" s="20">
        <f>IF(SpecScores!M6="","",(SpecScores!M6/SpecScores!$AQ6)*100)</f>
        <v>103.96039603960396</v>
      </c>
      <c r="N6" s="18">
        <f>IF(SpecScores!N6="","",(SpecScores!N6/SpecScores!$AQ6)*100)</f>
      </c>
      <c r="O6" s="20">
        <f>IF(SpecScores!O6="","",(SpecScores!O6/SpecScores!$AQ6)*100)</f>
      </c>
      <c r="P6" s="18">
        <f>IF(SpecScores!P6="","",(SpecScores!P6/SpecScores!$AQ6)*100)</f>
      </c>
      <c r="Q6" s="20">
        <f>IF(SpecScores!Q6="","",(SpecScores!Q6/SpecScores!$AQ6)*100)</f>
        <v>114.35643564356435</v>
      </c>
      <c r="R6" s="18">
        <f>IF(SpecScores!R6="","",(SpecScores!R6/SpecScores!$AQ6)*100)</f>
      </c>
      <c r="S6" s="20">
        <f>IF(SpecScores!S6="","",(SpecScores!S6/SpecScores!$AQ6)*100)</f>
        <v>45.04950495049505</v>
      </c>
      <c r="T6" s="18">
        <f>IF(SpecScores!T6="","",(SpecScores!T6/SpecScores!$AQ6)*100)</f>
      </c>
      <c r="U6" s="20">
        <f>IF(SpecScores!U6="","",(SpecScores!U6/SpecScores!$AQ6)*100)</f>
      </c>
      <c r="V6" s="18">
        <f>IF(SpecScores!V6="","",(SpecScores!V6/SpecScores!$AQ6)*100)</f>
      </c>
      <c r="W6" s="20">
        <f>IF(SpecScores!W6="","",(SpecScores!W6/SpecScores!$AQ6)*100)</f>
        <v>110.89108910891088</v>
      </c>
      <c r="X6" s="18">
        <f>IF(SpecScores!X6="","",(SpecScores!X6/SpecScores!$AQ6)*100)</f>
      </c>
      <c r="Y6" s="20">
        <f>IF(SpecScores!Y6="","",(SpecScores!Y6/SpecScores!$AQ6)*100)</f>
      </c>
      <c r="Z6" s="18">
        <f>IF(SpecScores!Z6="","",(SpecScores!Z6/SpecScores!$AQ6)*100)</f>
        <v>112.62376237623761</v>
      </c>
      <c r="AA6" s="20">
        <f>IF(SpecScores!AA6="","",(SpecScores!AA6/SpecScores!$AQ6)*100)</f>
        <v>93.56435643564356</v>
      </c>
      <c r="AB6" s="18">
        <f>IF(SpecScores!AB6="","",(SpecScores!AB6/SpecScores!$AQ6)*100)</f>
      </c>
      <c r="AC6" s="20">
        <f>IF(SpecScores!AC6="","",(SpecScores!AC6/SpecScores!$AQ6)*100)</f>
        <v>98.76237623762376</v>
      </c>
      <c r="AD6" s="18">
        <f>IF(SpecScores!AD6="","",(SpecScores!AD6/SpecScores!$AQ6)*100)</f>
      </c>
      <c r="AE6" s="20">
        <f>IF(SpecScores!AE6="","",(SpecScores!AE6/SpecScores!$AQ6)*100)</f>
        <v>119.55445544554455</v>
      </c>
      <c r="AF6" s="18">
        <f>IF(SpecScores!AF6="","",(SpecScores!AF6/SpecScores!$AQ6)*100)</f>
      </c>
      <c r="AG6" s="20">
        <f>IF(SpecScores!AG6="","",(SpecScores!AG6/SpecScores!$AQ6)*100)</f>
      </c>
      <c r="AH6" s="18">
        <f>IF(SpecScores!AH6="","",(SpecScores!AH6/SpecScores!$AQ6)*100)</f>
      </c>
      <c r="AI6" s="20">
        <f>IF(SpecScores!AI6="","",(SpecScores!AI6/SpecScores!$AQ6)*100)</f>
      </c>
      <c r="AJ6" s="18">
        <f>IF(SpecScores!AJ6="","",(SpecScores!AJ6/SpecScores!$AQ6)*100)</f>
        <v>112.62376237623761</v>
      </c>
      <c r="AK6" s="20">
        <f>IF(SpecScores!AK6="","",(SpecScores!AK6/SpecScores!$AQ6)*100)</f>
      </c>
      <c r="AL6" s="18">
        <f>IF(SpecScores!AL6="","",(SpecScores!AL6/SpecScores!$AQ6)*100)</f>
        <v>98.76237623762376</v>
      </c>
    </row>
    <row r="7" spans="1:38" ht="12.75">
      <c r="A7" s="155" t="s">
        <v>74</v>
      </c>
      <c r="B7" s="30" t="s">
        <v>2</v>
      </c>
      <c r="C7" s="20">
        <f>IF(SpecScores!C7="","",(SpecScores!C7/SpecScores!$AQ7)*100)</f>
      </c>
      <c r="D7" s="18">
        <f>IF(SpecScores!D7="","",(SpecScores!D7/SpecScores!$AQ7)*100)</f>
      </c>
      <c r="E7" s="20">
        <f>IF(SpecScores!E7="","",(SpecScores!E7/SpecScores!$AQ7)*100)</f>
      </c>
      <c r="F7" s="18">
        <f>IF(SpecScores!F7="","",(SpecScores!F7/SpecScores!$AQ7)*100)</f>
        <v>104.92813141683779</v>
      </c>
      <c r="G7" s="20">
        <f>IF(SpecScores!G7="","",(SpecScores!G7/SpecScores!$AQ7)*100)</f>
      </c>
      <c r="H7" s="18">
        <f>IF(SpecScores!H7="","",(SpecScores!H7/SpecScores!$AQ7)*100)</f>
        <v>110.6776180698152</v>
      </c>
      <c r="I7" s="20">
        <f>IF(SpecScores!I7="","",(SpecScores!I7/SpecScores!$AQ7)*100)</f>
        <v>97.74127310061603</v>
      </c>
      <c r="J7" s="18">
        <f>IF(SpecScores!J7="","",(SpecScores!J7/SpecScores!$AQ7)*100)</f>
      </c>
      <c r="K7" s="20">
        <f>IF(SpecScores!K7="","",(SpecScores!K7/SpecScores!$AQ7)*100)</f>
      </c>
      <c r="L7" s="18">
        <f>IF(SpecScores!L7="","",(SpecScores!L7/SpecScores!$AQ7)*100)</f>
      </c>
      <c r="M7" s="20">
        <f>IF(SpecScores!M7="","",(SpecScores!M7/SpecScores!$AQ7)*100)</f>
        <v>113.55236139630391</v>
      </c>
      <c r="N7" s="18">
        <f>IF(SpecScores!N7="","",(SpecScores!N7/SpecScores!$AQ7)*100)</f>
      </c>
      <c r="O7" s="20">
        <f>IF(SpecScores!O7="","",(SpecScores!O7/SpecScores!$AQ7)*100)</f>
      </c>
      <c r="P7" s="18">
        <f>IF(SpecScores!P7="","",(SpecScores!P7/SpecScores!$AQ7)*100)</f>
        <v>89.11704312114989</v>
      </c>
      <c r="Q7" s="20">
        <f>IF(SpecScores!Q7="","",(SpecScores!Q7/SpecScores!$AQ7)*100)</f>
        <v>97.74127310061603</v>
      </c>
      <c r="R7" s="18">
        <f>IF(SpecScores!R7="","",(SpecScores!R7/SpecScores!$AQ7)*100)</f>
      </c>
      <c r="S7" s="20">
        <f>IF(SpecScores!S7="","",(SpecScores!S7/SpecScores!$AQ7)*100)</f>
      </c>
      <c r="T7" s="18">
        <f>IF(SpecScores!T7="","",(SpecScores!T7/SpecScores!$AQ7)*100)</f>
        <v>89.11704312114989</v>
      </c>
      <c r="U7" s="20">
        <f>IF(SpecScores!U7="","",(SpecScores!U7/SpecScores!$AQ7)*100)</f>
      </c>
      <c r="V7" s="18">
        <f>IF(SpecScores!V7="","",(SpecScores!V7/SpecScores!$AQ7)*100)</f>
      </c>
      <c r="W7" s="20">
        <f>IF(SpecScores!W7="","",(SpecScores!W7/SpecScores!$AQ7)*100)</f>
        <v>107.80287474332648</v>
      </c>
      <c r="X7" s="18">
        <f>IF(SpecScores!X7="","",(SpecScores!X7/SpecScores!$AQ7)*100)</f>
      </c>
      <c r="Y7" s="20">
        <f>IF(SpecScores!Y7="","",(SpecScores!Y7/SpecScores!$AQ7)*100)</f>
        <v>104.92813141683779</v>
      </c>
      <c r="Z7" s="18">
        <f>IF(SpecScores!Z7="","",(SpecScores!Z7/SpecScores!$AQ7)*100)</f>
      </c>
      <c r="AA7" s="20">
        <f>IF(SpecScores!AA7="","",(SpecScores!AA7/SpecScores!$AQ7)*100)</f>
      </c>
      <c r="AB7" s="18">
        <f>IF(SpecScores!AB7="","",(SpecScores!AB7/SpecScores!$AQ7)*100)</f>
        <v>87.67967145790556</v>
      </c>
      <c r="AC7" s="20">
        <f>IF(SpecScores!AC7="","",(SpecScores!AC7/SpecScores!$AQ7)*100)</f>
      </c>
      <c r="AD7" s="18">
        <f>IF(SpecScores!AD7="","",(SpecScores!AD7/SpecScores!$AQ7)*100)</f>
      </c>
      <c r="AE7" s="20">
        <f>IF(SpecScores!AE7="","",(SpecScores!AE7/SpecScores!$AQ7)*100)</f>
      </c>
      <c r="AF7" s="18">
        <f>IF(SpecScores!AF7="","",(SpecScores!AF7/SpecScores!$AQ7)*100)</f>
        <v>109.24024640657083</v>
      </c>
      <c r="AG7" s="20">
        <f>IF(SpecScores!AG7="","",(SpecScores!AG7/SpecScores!$AQ7)*100)</f>
        <v>113.55236139630391</v>
      </c>
      <c r="AH7" s="18">
        <f>IF(SpecScores!AH7="","",(SpecScores!AH7/SpecScores!$AQ7)*100)</f>
      </c>
      <c r="AI7" s="20">
        <f>IF(SpecScores!AI7="","",(SpecScores!AI7/SpecScores!$AQ7)*100)</f>
      </c>
      <c r="AJ7" s="18">
        <f>IF(SpecScores!AJ7="","",(SpecScores!AJ7/SpecScores!$AQ7)*100)</f>
        <v>109.24024640657083</v>
      </c>
      <c r="AK7" s="20">
        <f>IF(SpecScores!AK7="","",(SpecScores!AK7/SpecScores!$AQ7)*100)</f>
      </c>
      <c r="AL7" s="18">
        <f>IF(SpecScores!AL7="","",(SpecScores!AL7/SpecScores!$AQ7)*100)</f>
        <v>64.68172484599589</v>
      </c>
    </row>
    <row r="8" spans="1:38" ht="12.75">
      <c r="A8" s="155" t="s">
        <v>75</v>
      </c>
      <c r="B8" s="30" t="s">
        <v>2</v>
      </c>
      <c r="C8" s="20">
        <f>IF(SpecScores!C8="","",(SpecScores!C8/SpecScores!$AQ8)*100)</f>
      </c>
      <c r="D8" s="18">
        <f>IF(SpecScores!D8="","",(SpecScores!D8/SpecScores!$AQ8)*100)</f>
        <v>108.4710743801653</v>
      </c>
      <c r="E8" s="20">
        <f>IF(SpecScores!E8="","",(SpecScores!E8/SpecScores!$AQ8)*100)</f>
        <v>104.13223140495869</v>
      </c>
      <c r="F8" s="18">
        <f>IF(SpecScores!F8="","",(SpecScores!F8/SpecScores!$AQ8)*100)</f>
      </c>
      <c r="G8" s="20">
        <f>IF(SpecScores!G8="","",(SpecScores!G8/SpecScores!$AQ8)*100)</f>
      </c>
      <c r="H8" s="18">
        <f>IF(SpecScores!H8="","",(SpecScores!H8/SpecScores!$AQ8)*100)</f>
      </c>
      <c r="I8" s="20">
        <f>IF(SpecScores!I8="","",(SpecScores!I8/SpecScores!$AQ8)*100)</f>
        <v>91.11570247933885</v>
      </c>
      <c r="J8" s="18">
        <f>IF(SpecScores!J8="","",(SpecScores!J8/SpecScores!$AQ8)*100)</f>
      </c>
      <c r="K8" s="20">
        <f>IF(SpecScores!K8="","",(SpecScores!K8/SpecScores!$AQ8)*100)</f>
        <v>88.22314049586777</v>
      </c>
      <c r="L8" s="18">
        <f>IF(SpecScores!L8="","",(SpecScores!L8/SpecScores!$AQ8)*100)</f>
      </c>
      <c r="M8" s="20">
        <f>IF(SpecScores!M8="","",(SpecScores!M8/SpecScores!$AQ8)*100)</f>
      </c>
      <c r="N8" s="18">
        <f>IF(SpecScores!N8="","",(SpecScores!N8/SpecScores!$AQ8)*100)</f>
        <v>85.3305785123967</v>
      </c>
      <c r="O8" s="20">
        <f>IF(SpecScores!O8="","",(SpecScores!O8/SpecScores!$AQ8)*100)</f>
        <v>101.2396694214876</v>
      </c>
      <c r="P8" s="18">
        <f>IF(SpecScores!P8="","",(SpecScores!P8/SpecScores!$AQ8)*100)</f>
      </c>
      <c r="Q8" s="20">
        <f>IF(SpecScores!Q8="","",(SpecScores!Q8/SpecScores!$AQ8)*100)</f>
      </c>
      <c r="R8" s="18">
        <f>IF(SpecScores!R8="","",(SpecScores!R8/SpecScores!$AQ8)*100)</f>
      </c>
      <c r="S8" s="20">
        <f>IF(SpecScores!S8="","",(SpecScores!S8/SpecScores!$AQ8)*100)</f>
      </c>
      <c r="T8" s="18">
        <f>IF(SpecScores!T8="","",(SpecScores!T8/SpecScores!$AQ8)*100)</f>
        <v>92.56198347107438</v>
      </c>
      <c r="U8" s="20">
        <f>IF(SpecScores!U8="","",(SpecScores!U8/SpecScores!$AQ8)*100)</f>
        <v>96.900826446281</v>
      </c>
      <c r="V8" s="18">
        <f>IF(SpecScores!V8="","",(SpecScores!V8/SpecScores!$AQ8)*100)</f>
      </c>
      <c r="W8" s="20">
        <f>IF(SpecScores!W8="","",(SpecScores!W8/SpecScores!$AQ8)*100)</f>
      </c>
      <c r="X8" s="18">
        <f>IF(SpecScores!X8="","",(SpecScores!X8/SpecScores!$AQ8)*100)</f>
        <v>111.36363636363637</v>
      </c>
      <c r="Y8" s="20">
        <f>IF(SpecScores!Y8="","",(SpecScores!Y8/SpecScores!$AQ8)*100)</f>
      </c>
      <c r="Z8" s="18">
        <f>IF(SpecScores!Z8="","",(SpecScores!Z8/SpecScores!$AQ8)*100)</f>
      </c>
      <c r="AA8" s="20">
        <f>IF(SpecScores!AA8="","",(SpecScores!AA8/SpecScores!$AQ8)*100)</f>
        <v>122.93388429752068</v>
      </c>
      <c r="AB8" s="18">
        <f>IF(SpecScores!AB8="","",(SpecScores!AB8/SpecScores!$AQ8)*100)</f>
      </c>
      <c r="AC8" s="20">
        <f>IF(SpecScores!AC8="","",(SpecScores!AC8/SpecScores!$AQ8)*100)</f>
      </c>
      <c r="AD8" s="18">
        <f>IF(SpecScores!AD8="","",(SpecScores!AD8/SpecScores!$AQ8)*100)</f>
        <v>95.45454545454545</v>
      </c>
      <c r="AE8" s="20">
        <f>IF(SpecScores!AE8="","",(SpecScores!AE8/SpecScores!$AQ8)*100)</f>
        <v>99.79338842975207</v>
      </c>
      <c r="AF8" s="18">
        <f>IF(SpecScores!AF8="","",(SpecScores!AF8/SpecScores!$AQ8)*100)</f>
      </c>
      <c r="AG8" s="20">
        <f>IF(SpecScores!AG8="","",(SpecScores!AG8/SpecScores!$AQ8)*100)</f>
      </c>
      <c r="AH8" s="18">
        <f>IF(SpecScores!AH8="","",(SpecScores!AH8/SpecScores!$AQ8)*100)</f>
        <v>120.04132231404961</v>
      </c>
      <c r="AI8" s="20">
        <f>IF(SpecScores!AI8="","",(SpecScores!AI8/SpecScores!$AQ8)*100)</f>
      </c>
      <c r="AJ8" s="18">
        <f>IF(SpecScores!AJ8="","",(SpecScores!AJ8/SpecScores!$AQ8)*100)</f>
      </c>
      <c r="AK8" s="20">
        <f>IF(SpecScores!AK8="","",(SpecScores!AK8/SpecScores!$AQ8)*100)</f>
      </c>
      <c r="AL8" s="18">
        <f>IF(SpecScores!AL8="","",(SpecScores!AL8/SpecScores!$AQ8)*100)</f>
        <v>82.43801652892563</v>
      </c>
    </row>
    <row r="9" spans="1:38" ht="12.75">
      <c r="A9" s="155" t="s">
        <v>76</v>
      </c>
      <c r="B9" s="30" t="s">
        <v>2</v>
      </c>
      <c r="C9" s="20">
        <f>IF(SpecScores!C9="","",(SpecScores!C9/SpecScores!$AQ9)*100)</f>
        <v>107.01570680628274</v>
      </c>
      <c r="D9" s="18">
        <f>IF(SpecScores!D9="","",(SpecScores!D9/SpecScores!$AQ9)*100)</f>
      </c>
      <c r="E9" s="20">
        <f>IF(SpecScores!E9="","",(SpecScores!E9/SpecScores!$AQ9)*100)</f>
      </c>
      <c r="F9" s="18">
        <f>IF(SpecScores!F9="","",(SpecScores!F9/SpecScores!$AQ9)*100)</f>
        <v>101.151832460733</v>
      </c>
      <c r="G9" s="20">
        <f>IF(SpecScores!G9="","",(SpecScores!G9/SpecScores!$AQ9)*100)</f>
      </c>
      <c r="H9" s="18">
        <f>IF(SpecScores!H9="","",(SpecScores!H9/SpecScores!$AQ9)*100)</f>
      </c>
      <c r="I9" s="20">
        <f>IF(SpecScores!I9="","",(SpecScores!I9/SpecScores!$AQ9)*100)</f>
      </c>
      <c r="J9" s="18">
        <f>IF(SpecScores!J9="","",(SpecScores!J9/SpecScores!$AQ9)*100)</f>
        <v>82.09424083769635</v>
      </c>
      <c r="K9" s="20">
        <f>IF(SpecScores!K9="","",(SpecScores!K9/SpecScores!$AQ9)*100)</f>
        <v>98.21989528795812</v>
      </c>
      <c r="L9" s="18">
        <f>IF(SpecScores!L9="","",(SpecScores!L9/SpecScores!$AQ9)*100)</f>
      </c>
      <c r="M9" s="20">
        <f>IF(SpecScores!M9="","",(SpecScores!M9/SpecScores!$AQ9)*100)</f>
        <v>105.5497382198953</v>
      </c>
      <c r="N9" s="18">
        <f>IF(SpecScores!N9="","",(SpecScores!N9/SpecScores!$AQ9)*100)</f>
      </c>
      <c r="O9" s="20">
        <f>IF(SpecScores!O9="","",(SpecScores!O9/SpecScores!$AQ9)*100)</f>
      </c>
      <c r="P9" s="18">
        <f>IF(SpecScores!P9="","",(SpecScores!P9/SpecScores!$AQ9)*100)</f>
      </c>
      <c r="Q9" s="20">
        <f>IF(SpecScores!Q9="","",(SpecScores!Q9/SpecScores!$AQ9)*100)</f>
        <v>96.75392670157069</v>
      </c>
      <c r="R9" s="18">
        <f>IF(SpecScores!R9="","",(SpecScores!R9/SpecScores!$AQ9)*100)</f>
      </c>
      <c r="S9" s="20">
        <f>IF(SpecScores!S9="","",(SpecScores!S9/SpecScores!$AQ9)*100)</f>
      </c>
      <c r="T9" s="18">
        <f>IF(SpecScores!T9="","",(SpecScores!T9/SpecScores!$AQ9)*100)</f>
        <v>87.95811518324608</v>
      </c>
      <c r="U9" s="20">
        <f>IF(SpecScores!U9="","",(SpecScores!U9/SpecScores!$AQ9)*100)</f>
        <v>117.27748691099478</v>
      </c>
      <c r="V9" s="18">
        <f>IF(SpecScores!V9="","",(SpecScores!V9/SpecScores!$AQ9)*100)</f>
      </c>
      <c r="W9" s="20">
        <f>IF(SpecScores!W9="","",(SpecScores!W9/SpecScores!$AQ9)*100)</f>
      </c>
      <c r="X9" s="18">
        <f>IF(SpecScores!X9="","",(SpecScores!X9/SpecScores!$AQ9)*100)</f>
        <v>111.41361256544504</v>
      </c>
      <c r="Y9" s="20">
        <f>IF(SpecScores!Y9="","",(SpecScores!Y9/SpecScores!$AQ9)*100)</f>
      </c>
      <c r="Z9" s="18">
        <f>IF(SpecScores!Z9="","",(SpecScores!Z9/SpecScores!$AQ9)*100)</f>
      </c>
      <c r="AA9" s="20">
        <f>IF(SpecScores!AA9="","",(SpecScores!AA9/SpecScores!$AQ9)*100)</f>
        <v>107.01570680628274</v>
      </c>
      <c r="AB9" s="18">
        <f>IF(SpecScores!AB9="","",(SpecScores!AB9/SpecScores!$AQ9)*100)</f>
      </c>
      <c r="AC9" s="20">
        <f>IF(SpecScores!AC9="","",(SpecScores!AC9/SpecScores!$AQ9)*100)</f>
      </c>
      <c r="AD9" s="18">
        <f>IF(SpecScores!AD9="","",(SpecScores!AD9/SpecScores!$AQ9)*100)</f>
        <v>101.151832460733</v>
      </c>
      <c r="AE9" s="20">
        <f>IF(SpecScores!AE9="","",(SpecScores!AE9/SpecScores!$AQ9)*100)</f>
      </c>
      <c r="AF9" s="18">
        <f>IF(SpecScores!AF9="","",(SpecScores!AF9/SpecScores!$AQ9)*100)</f>
        <v>112.87958115183247</v>
      </c>
      <c r="AG9" s="20">
        <f>IF(SpecScores!AG9="","",(SpecScores!AG9/SpecScores!$AQ9)*100)</f>
      </c>
      <c r="AH9" s="18">
        <f>IF(SpecScores!AH9="","",(SpecScores!AH9/SpecScores!$AQ9)*100)</f>
      </c>
      <c r="AI9" s="20">
        <f>IF(SpecScores!AI9="","",(SpecScores!AI9/SpecScores!$AQ9)*100)</f>
        <v>95.28795811518326</v>
      </c>
      <c r="AJ9" s="18">
        <f>IF(SpecScores!AJ9="","",(SpecScores!AJ9/SpecScores!$AQ9)*100)</f>
      </c>
      <c r="AK9" s="20">
        <f>IF(SpecScores!AK9="","",(SpecScores!AK9/SpecScores!$AQ9)*100)</f>
        <v>76.2303664921466</v>
      </c>
      <c r="AL9" s="18">
        <f>IF(SpecScores!AL9="","",(SpecScores!AL9/SpecScores!$AQ9)*100)</f>
      </c>
    </row>
    <row r="10" spans="1:38" ht="12.75">
      <c r="A10" s="155" t="s">
        <v>77</v>
      </c>
      <c r="B10" s="30" t="s">
        <v>2</v>
      </c>
      <c r="C10" s="20">
        <f>IF(SpecScores!C10="","",(SpecScores!C10/SpecScores!$AQ10)*100)</f>
        <v>113.88286334056399</v>
      </c>
      <c r="D10" s="18">
        <f>IF(SpecScores!D10="","",(SpecScores!D10/SpecScores!$AQ10)*100)</f>
      </c>
      <c r="E10" s="20">
        <f>IF(SpecScores!E10="","",(SpecScores!E10/SpecScores!$AQ10)*100)</f>
      </c>
      <c r="F10" s="18">
        <f>IF(SpecScores!F10="","",(SpecScores!F10/SpecScores!$AQ10)*100)</f>
      </c>
      <c r="G10" s="20">
        <f>IF(SpecScores!G10="","",(SpecScores!G10/SpecScores!$AQ10)*100)</f>
      </c>
      <c r="H10" s="18">
        <f>IF(SpecScores!H10="","",(SpecScores!H10/SpecScores!$AQ10)*100)</f>
        <v>83.51409978308025</v>
      </c>
      <c r="I10" s="20">
        <f>IF(SpecScores!I10="","",(SpecScores!I10/SpecScores!$AQ10)*100)</f>
      </c>
      <c r="J10" s="18">
        <f>IF(SpecScores!J10="","",(SpecScores!J10/SpecScores!$AQ10)*100)</f>
        <v>104.77223427331887</v>
      </c>
      <c r="K10" s="20">
        <f>IF(SpecScores!K10="","",(SpecScores!K10/SpecScores!$AQ10)*100)</f>
      </c>
      <c r="L10" s="18">
        <f>IF(SpecScores!L10="","",(SpecScores!L10/SpecScores!$AQ10)*100)</f>
        <v>83.51409978308025</v>
      </c>
      <c r="M10" s="20">
        <f>IF(SpecScores!M10="","",(SpecScores!M10/SpecScores!$AQ10)*100)</f>
      </c>
      <c r="N10" s="18">
        <f>IF(SpecScores!N10="","",(SpecScores!N10/SpecScores!$AQ10)*100)</f>
      </c>
      <c r="O10" s="20">
        <f>IF(SpecScores!O10="","",(SpecScores!O10/SpecScores!$AQ10)*100)</f>
      </c>
      <c r="P10" s="18">
        <f>IF(SpecScores!P10="","",(SpecScores!P10/SpecScores!$AQ10)*100)</f>
        <v>85.03253796095444</v>
      </c>
      <c r="Q10" s="20">
        <f>IF(SpecScores!Q10="","",(SpecScores!Q10/SpecScores!$AQ10)*100)</f>
      </c>
      <c r="R10" s="18">
        <f>IF(SpecScores!R10="","",(SpecScores!R10/SpecScores!$AQ10)*100)</f>
        <v>119.95661605206074</v>
      </c>
      <c r="S10" s="20">
        <f>IF(SpecScores!S10="","",(SpecScores!S10/SpecScores!$AQ10)*100)</f>
        <v>69.84815618221258</v>
      </c>
      <c r="T10" s="18">
        <f>IF(SpecScores!T10="","",(SpecScores!T10/SpecScores!$AQ10)*100)</f>
      </c>
      <c r="U10" s="20">
        <f>IF(SpecScores!U10="","",(SpecScores!U10/SpecScores!$AQ10)*100)</f>
        <v>109.32754880694142</v>
      </c>
      <c r="V10" s="18">
        <f>IF(SpecScores!V10="","",(SpecScores!V10/SpecScores!$AQ10)*100)</f>
      </c>
      <c r="W10" s="20">
        <f>IF(SpecScores!W10="","",(SpecScores!W10/SpecScores!$AQ10)*100)</f>
      </c>
      <c r="X10" s="18">
        <f>IF(SpecScores!X10="","",(SpecScores!X10/SpecScores!$AQ10)*100)</f>
      </c>
      <c r="Y10" s="20">
        <f>IF(SpecScores!Y10="","",(SpecScores!Y10/SpecScores!$AQ10)*100)</f>
      </c>
      <c r="Z10" s="18">
        <f>IF(SpecScores!Z10="","",(SpecScores!Z10/SpecScores!$AQ10)*100)</f>
        <v>92.62472885032538</v>
      </c>
      <c r="AA10" s="20">
        <f>IF(SpecScores!AA10="","",(SpecScores!AA10/SpecScores!$AQ10)*100)</f>
      </c>
      <c r="AB10" s="18">
        <f>IF(SpecScores!AB10="","",(SpecScores!AB10/SpecScores!$AQ10)*100)</f>
        <v>115.40130151843817</v>
      </c>
      <c r="AC10" s="20">
        <f>IF(SpecScores!AC10="","",(SpecScores!AC10/SpecScores!$AQ10)*100)</f>
        <v>100.21691973969631</v>
      </c>
      <c r="AD10" s="18">
        <f>IF(SpecScores!AD10="","",(SpecScores!AD10/SpecScores!$AQ10)*100)</f>
      </c>
      <c r="AE10" s="20">
        <f>IF(SpecScores!AE10="","",(SpecScores!AE10/SpecScores!$AQ10)*100)</f>
      </c>
      <c r="AF10" s="18">
        <f>IF(SpecScores!AF10="","",(SpecScores!AF10/SpecScores!$AQ10)*100)</f>
      </c>
      <c r="AG10" s="20">
        <f>IF(SpecScores!AG10="","",(SpecScores!AG10/SpecScores!$AQ10)*100)</f>
      </c>
      <c r="AH10" s="18">
        <f>IF(SpecScores!AH10="","",(SpecScores!AH10/SpecScores!$AQ10)*100)</f>
        <v>113.88286334056399</v>
      </c>
      <c r="AI10" s="20">
        <f>IF(SpecScores!AI10="","",(SpecScores!AI10/SpecScores!$AQ10)*100)</f>
      </c>
      <c r="AJ10" s="18">
        <f>IF(SpecScores!AJ10="","",(SpecScores!AJ10/SpecScores!$AQ10)*100)</f>
        <v>119.95661605206074</v>
      </c>
      <c r="AK10" s="20">
        <f>IF(SpecScores!AK10="","",(SpecScores!AK10/SpecScores!$AQ10)*100)</f>
        <v>88.0694143167028</v>
      </c>
      <c r="AL10" s="18">
        <f>IF(SpecScores!AL10="","",(SpecScores!AL10/SpecScores!$AQ10)*100)</f>
      </c>
    </row>
    <row r="11" spans="1:38" ht="12.75">
      <c r="A11" s="112"/>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155" t="s">
        <v>78</v>
      </c>
      <c r="B12" s="30" t="s">
        <v>3</v>
      </c>
      <c r="C12" s="20">
        <f>IF(SpecScores!C12="","",(SpecScores!C12/SpecScores!$AQ12)*100)</f>
        <v>109.53020134228188</v>
      </c>
      <c r="D12" s="18">
        <f>IF(SpecScores!D12="","",(SpecScores!D12/SpecScores!$AQ12)*100)</f>
      </c>
      <c r="E12" s="20">
        <f>IF(SpecScores!E12="","",(SpecScores!E12/SpecScores!$AQ12)*100)</f>
      </c>
      <c r="F12" s="18">
        <f>IF(SpecScores!F12="","",(SpecScores!F12/SpecScores!$AQ12)*100)</f>
        <v>85.90604026845638</v>
      </c>
      <c r="G12" s="20">
        <f>IF(SpecScores!G12="","",(SpecScores!G12/SpecScores!$AQ12)*100)</f>
      </c>
      <c r="H12" s="18">
        <f>IF(SpecScores!H12="","",(SpecScores!H12/SpecScores!$AQ12)*100)</f>
        <v>75.16778523489933</v>
      </c>
      <c r="I12" s="20">
        <f>IF(SpecScores!I12="","",(SpecScores!I12/SpecScores!$AQ12)*100)</f>
      </c>
      <c r="J12" s="18">
        <f>IF(SpecScores!J12="","",(SpecScores!J12/SpecScores!$AQ12)*100)</f>
        <v>105.23489932885906</v>
      </c>
      <c r="K12" s="20">
        <f>IF(SpecScores!K12="","",(SpecScores!K12/SpecScores!$AQ12)*100)</f>
      </c>
      <c r="L12" s="18">
        <f>IF(SpecScores!L12="","",(SpecScores!L12/SpecScores!$AQ12)*100)</f>
        <v>77.31543624161074</v>
      </c>
      <c r="M12" s="20">
        <f>IF(SpecScores!M12="","",(SpecScores!M12/SpecScores!$AQ12)*100)</f>
        <v>107.38255033557047</v>
      </c>
      <c r="N12" s="18">
        <f>IF(SpecScores!N12="","",(SpecScores!N12/SpecScores!$AQ12)*100)</f>
      </c>
      <c r="O12" s="20">
        <f>IF(SpecScores!O12="","",(SpecScores!O12/SpecScores!$AQ12)*100)</f>
      </c>
      <c r="P12" s="18">
        <f>IF(SpecScores!P12="","",(SpecScores!P12/SpecScores!$AQ12)*100)</f>
        <v>53.691275167785236</v>
      </c>
      <c r="Q12" s="20">
        <f>IF(SpecScores!Q12="","",(SpecScores!Q12/SpecScores!$AQ12)*100)</f>
      </c>
      <c r="R12" s="18">
        <f>IF(SpecScores!R12="","",(SpecScores!R12/SpecScores!$AQ12)*100)</f>
      </c>
      <c r="S12" s="20">
        <f>IF(SpecScores!S12="","",(SpecScores!S12/SpecScores!$AQ12)*100)</f>
      </c>
      <c r="T12" s="18">
        <f>IF(SpecScores!T12="","",(SpecScores!T12/SpecScores!$AQ12)*100)</f>
        <v>66.57718120805369</v>
      </c>
      <c r="U12" s="20">
        <f>IF(SpecScores!U12="","",(SpecScores!U12/SpecScores!$AQ12)*100)</f>
      </c>
      <c r="V12" s="18">
        <f>IF(SpecScores!V12="","",(SpecScores!V12/SpecScores!$AQ12)*100)</f>
        <v>150.33557046979865</v>
      </c>
      <c r="W12" s="20">
        <f>IF(SpecScores!W12="","",(SpecScores!W12/SpecScores!$AQ12)*100)</f>
      </c>
      <c r="X12" s="18">
        <f>IF(SpecScores!X12="","",(SpecScores!X12/SpecScores!$AQ12)*100)</f>
        <v>107.38255033557047</v>
      </c>
      <c r="Y12" s="20">
        <f>IF(SpecScores!Y12="","",(SpecScores!Y12/SpecScores!$AQ12)*100)</f>
      </c>
      <c r="Z12" s="18">
        <f>IF(SpecScores!Z12="","",(SpecScores!Z12/SpecScores!$AQ12)*100)</f>
        <v>100.93959731543625</v>
      </c>
      <c r="AA12" s="20">
        <f>IF(SpecScores!AA12="","",(SpecScores!AA12/SpecScores!$AQ12)*100)</f>
      </c>
      <c r="AB12" s="18">
        <f>IF(SpecScores!AB12="","",(SpecScores!AB12/SpecScores!$AQ12)*100)</f>
        <v>77.31543624161074</v>
      </c>
      <c r="AC12" s="20">
        <f>IF(SpecScores!AC12="","",(SpecScores!AC12/SpecScores!$AQ12)*100)</f>
      </c>
      <c r="AD12" s="18">
        <f>IF(SpecScores!AD12="","",(SpecScores!AD12/SpecScores!$AQ12)*100)</f>
        <v>118.12080536912752</v>
      </c>
      <c r="AE12" s="20">
        <f>IF(SpecScores!AE12="","",(SpecScores!AE12/SpecScores!$AQ12)*100)</f>
      </c>
      <c r="AF12" s="18">
        <f>IF(SpecScores!AF12="","",(SpecScores!AF12/SpecScores!$AQ12)*100)</f>
        <v>131.00671140939596</v>
      </c>
      <c r="AG12" s="20">
        <f>IF(SpecScores!AG12="","",(SpecScores!AG12/SpecScores!$AQ12)*100)</f>
      </c>
      <c r="AH12" s="18">
        <f>IF(SpecScores!AH12="","",(SpecScores!AH12/SpecScores!$AQ12)*100)</f>
        <v>150.33557046979865</v>
      </c>
      <c r="AI12" s="20">
        <f>IF(SpecScores!AI12="","",(SpecScores!AI12/SpecScores!$AQ12)*100)</f>
      </c>
      <c r="AJ12" s="18">
        <f>IF(SpecScores!AJ12="","",(SpecScores!AJ12/SpecScores!$AQ12)*100)</f>
      </c>
      <c r="AK12" s="20">
        <f>IF(SpecScores!AK12="","",(SpecScores!AK12/SpecScores!$AQ12)*100)</f>
      </c>
      <c r="AL12" s="18">
        <f>IF(SpecScores!AL12="","",(SpecScores!AL12/SpecScores!$AQ12)*100)</f>
        <v>83.75838926174497</v>
      </c>
      <c r="AP12" s="31"/>
    </row>
    <row r="13" spans="1:38" ht="12.75">
      <c r="A13" s="155" t="s">
        <v>79</v>
      </c>
      <c r="B13" s="2" t="s">
        <v>3</v>
      </c>
      <c r="C13" s="20">
        <f>IF(SpecScores!C13="","",(SpecScores!C13/SpecScores!$AQ13)*100)</f>
        <v>87.64940239043824</v>
      </c>
      <c r="D13" s="18">
        <f>IF(SpecScores!D13="","",(SpecScores!D13/SpecScores!$AQ13)*100)</f>
      </c>
      <c r="E13" s="20">
        <f>IF(SpecScores!E13="","",(SpecScores!E13/SpecScores!$AQ13)*100)</f>
      </c>
      <c r="F13" s="18">
        <f>IF(SpecScores!F13="","",(SpecScores!F13/SpecScores!$AQ13)*100)</f>
        <v>109.96015936254979</v>
      </c>
      <c r="G13" s="20">
        <f>IF(SpecScores!G13="","",(SpecScores!G13/SpecScores!$AQ13)*100)</f>
        <v>106.77290836653385</v>
      </c>
      <c r="H13" s="18">
        <f>IF(SpecScores!H13="","",(SpecScores!H13/SpecScores!$AQ13)*100)</f>
      </c>
      <c r="I13" s="20">
        <f>IF(SpecScores!I13="","",(SpecScores!I13/SpecScores!$AQ13)*100)</f>
      </c>
      <c r="J13" s="18">
        <f>IF(SpecScores!J13="","",(SpecScores!J13/SpecScores!$AQ13)*100)</f>
        <v>109.96015936254979</v>
      </c>
      <c r="K13" s="20">
        <f>IF(SpecScores!K13="","",(SpecScores!K13/SpecScores!$AQ13)*100)</f>
        <v>119.52191235059762</v>
      </c>
      <c r="L13" s="18">
        <f>IF(SpecScores!L13="","",(SpecScores!L13/SpecScores!$AQ13)*100)</f>
      </c>
      <c r="M13" s="20">
        <f>IF(SpecScores!M13="","",(SpecScores!M13/SpecScores!$AQ13)*100)</f>
      </c>
      <c r="N13" s="18">
        <f>IF(SpecScores!N13="","",(SpecScores!N13/SpecScores!$AQ13)*100)</f>
      </c>
      <c r="O13" s="20">
        <f>IF(SpecScores!O13="","",(SpecScores!O13/SpecScores!$AQ13)*100)</f>
      </c>
      <c r="P13" s="18">
        <f>IF(SpecScores!P13="","",(SpecScores!P13/SpecScores!$AQ13)*100)</f>
        <v>73.30677290836654</v>
      </c>
      <c r="Q13" s="20">
        <f>IF(SpecScores!Q13="","",(SpecScores!Q13/SpecScores!$AQ13)*100)</f>
        <v>121.11553784860558</v>
      </c>
      <c r="R13" s="18">
        <f>IF(SpecScores!R13="","",(SpecScores!R13/SpecScores!$AQ13)*100)</f>
      </c>
      <c r="S13" s="20">
        <f>IF(SpecScores!S13="","",(SpecScores!S13/SpecScores!$AQ13)*100)</f>
        <v>94.02390438247012</v>
      </c>
      <c r="T13" s="18">
        <f>IF(SpecScores!T13="","",(SpecScores!T13/SpecScores!$AQ13)*100)</f>
      </c>
      <c r="U13" s="20">
        <f>IF(SpecScores!U13="","",(SpecScores!U13/SpecScores!$AQ13)*100)</f>
      </c>
      <c r="V13" s="18">
        <f>IF(SpecScores!V13="","",(SpecScores!V13/SpecScores!$AQ13)*100)</f>
        <v>108.36653386454182</v>
      </c>
      <c r="W13" s="20">
        <f>IF(SpecScores!W13="","",(SpecScores!W13/SpecScores!$AQ13)*100)</f>
      </c>
      <c r="X13" s="18">
        <f>IF(SpecScores!X13="","",(SpecScores!X13/SpecScores!$AQ13)*100)</f>
        <v>114.74103585657372</v>
      </c>
      <c r="Y13" s="20">
        <f>IF(SpecScores!Y13="","",(SpecScores!Y13/SpecScores!$AQ13)*100)</f>
      </c>
      <c r="Z13" s="18">
        <f>IF(SpecScores!Z13="","",(SpecScores!Z13/SpecScores!$AQ13)*100)</f>
        <v>103.58565737051792</v>
      </c>
      <c r="AA13" s="20">
        <f>IF(SpecScores!AA13="","",(SpecScores!AA13/SpecScores!$AQ13)*100)</f>
      </c>
      <c r="AB13" s="18">
        <f>IF(SpecScores!AB13="","",(SpecScores!AB13/SpecScores!$AQ13)*100)</f>
        <v>79.6812749003984</v>
      </c>
      <c r="AC13" s="20">
        <f>IF(SpecScores!AC13="","",(SpecScores!AC13/SpecScores!$AQ13)*100)</f>
        <v>98.80478087649402</v>
      </c>
      <c r="AD13" s="18">
        <f>IF(SpecScores!AD13="","",(SpecScores!AD13/SpecScores!$AQ13)*100)</f>
      </c>
      <c r="AE13" s="20">
        <f>IF(SpecScores!AE13="","",(SpecScores!AE13/SpecScores!$AQ13)*100)</f>
      </c>
      <c r="AF13" s="18">
        <f>IF(SpecScores!AF13="","",(SpecScores!AF13/SpecScores!$AQ13)*100)</f>
      </c>
      <c r="AG13" s="20">
        <f>IF(SpecScores!AG13="","",(SpecScores!AG13/SpecScores!$AQ13)*100)</f>
        <v>105.17928286852589</v>
      </c>
      <c r="AH13" s="18">
        <f>IF(SpecScores!AH13="","",(SpecScores!AH13/SpecScores!$AQ13)*100)</f>
      </c>
      <c r="AI13" s="20">
        <f>IF(SpecScores!AI13="","",(SpecScores!AI13/SpecScores!$AQ13)*100)</f>
        <v>73.30677290836654</v>
      </c>
      <c r="AJ13" s="18">
        <f>IF(SpecScores!AJ13="","",(SpecScores!AJ13/SpecScores!$AQ13)*100)</f>
      </c>
      <c r="AK13" s="20">
        <f>IF(SpecScores!AK13="","",(SpecScores!AK13/SpecScores!$AQ13)*100)</f>
        <v>94.02390438247012</v>
      </c>
      <c r="AL13" s="18">
        <f>IF(SpecScores!AL13="","",(SpecScores!AL13/SpecScores!$AQ13)*100)</f>
      </c>
    </row>
    <row r="14" spans="1:38" ht="12.75">
      <c r="A14" s="156" t="s">
        <v>82</v>
      </c>
      <c r="B14" s="30" t="s">
        <v>3</v>
      </c>
      <c r="C14" s="20">
        <f>IF(SpecScores!C14="","",(SpecScores!C14/SpecScores!$AQ14)*100)</f>
        <v>113.67292225201074</v>
      </c>
      <c r="D14" s="18">
        <f>IF(SpecScores!D14="","",(SpecScores!D14/SpecScores!$AQ14)*100)</f>
      </c>
      <c r="E14" s="20">
        <f>IF(SpecScores!E14="","",(SpecScores!E14/SpecScores!$AQ14)*100)</f>
        <v>98.65951742627345</v>
      </c>
      <c r="F14" s="18">
        <f>IF(SpecScores!F14="","",(SpecScores!F14/SpecScores!$AQ14)*100)</f>
      </c>
      <c r="G14" s="20">
        <f>IF(SpecScores!G14="","",(SpecScores!G14/SpecScores!$AQ14)*100)</f>
      </c>
      <c r="H14" s="18">
        <f>IF(SpecScores!H14="","",(SpecScores!H14/SpecScores!$AQ14)*100)</f>
      </c>
      <c r="I14" s="20">
        <f>IF(SpecScores!I14="","",(SpecScores!I14/SpecScores!$AQ14)*100)</f>
      </c>
      <c r="J14" s="18">
        <f>IF(SpecScores!J14="","",(SpecScores!J14/SpecScores!$AQ14)*100)</f>
        <v>115.8176943699732</v>
      </c>
      <c r="K14" s="20">
        <f>IF(SpecScores!K14="","",(SpecScores!K14/SpecScores!$AQ14)*100)</f>
        <v>92.22520107238606</v>
      </c>
      <c r="L14" s="18">
        <f>IF(SpecScores!L14="","",(SpecScores!L14/SpecScores!$AQ14)*100)</f>
      </c>
      <c r="M14" s="20">
        <f>IF(SpecScores!M14="","",(SpecScores!M14/SpecScores!$AQ14)*100)</f>
      </c>
      <c r="N14" s="18">
        <f>IF(SpecScores!N14="","",(SpecScores!N14/SpecScores!$AQ14)*100)</f>
        <v>94.36997319034852</v>
      </c>
      <c r="O14" s="20">
        <f>IF(SpecScores!O14="","",(SpecScores!O14/SpecScores!$AQ14)*100)</f>
        <v>72.92225201072387</v>
      </c>
      <c r="P14" s="18">
        <f>IF(SpecScores!P14="","",(SpecScores!P14/SpecScores!$AQ14)*100)</f>
      </c>
      <c r="Q14" s="20">
        <f>IF(SpecScores!Q14="","",(SpecScores!Q14/SpecScores!$AQ14)*100)</f>
      </c>
      <c r="R14" s="18">
        <f>IF(SpecScores!R14="","",(SpecScores!R14/SpecScores!$AQ14)*100)</f>
        <v>85.79088471849866</v>
      </c>
      <c r="S14" s="20">
        <f>IF(SpecScores!S14="","",(SpecScores!S14/SpecScores!$AQ14)*100)</f>
        <v>55.76407506702413</v>
      </c>
      <c r="T14" s="18">
        <f>IF(SpecScores!T14="","",(SpecScores!T14/SpecScores!$AQ14)*100)</f>
      </c>
      <c r="U14" s="20">
        <f>IF(SpecScores!U14="","",(SpecScores!U14/SpecScores!$AQ14)*100)</f>
        <v>107.23860589812332</v>
      </c>
      <c r="V14" s="18">
        <f>IF(SpecScores!V14="","",(SpecScores!V14/SpecScores!$AQ14)*100)</f>
      </c>
      <c r="W14" s="20">
        <f>IF(SpecScores!W14="","",(SpecScores!W14/SpecScores!$AQ14)*100)</f>
      </c>
      <c r="X14" s="18">
        <f>IF(SpecScores!X14="","",(SpecScores!X14/SpecScores!$AQ14)*100)</f>
        <v>115.8176943699732</v>
      </c>
      <c r="Y14" s="20">
        <f>IF(SpecScores!Y14="","",(SpecScores!Y14/SpecScores!$AQ14)*100)</f>
      </c>
      <c r="Z14" s="18">
        <f>IF(SpecScores!Z14="","",(SpecScores!Z14/SpecScores!$AQ14)*100)</f>
      </c>
      <c r="AA14" s="20">
        <f>IF(SpecScores!AA14="","",(SpecScores!AA14/SpecScores!$AQ14)*100)</f>
        <v>107.23860589812332</v>
      </c>
      <c r="AB14" s="18">
        <f>IF(SpecScores!AB14="","",(SpecScores!AB14/SpecScores!$AQ14)*100)</f>
      </c>
      <c r="AC14" s="20">
        <f>IF(SpecScores!AC14="","",(SpecScores!AC14/SpecScores!$AQ14)*100)</f>
        <v>111.52815013404826</v>
      </c>
      <c r="AD14" s="18">
        <f>IF(SpecScores!AD14="","",(SpecScores!AD14/SpecScores!$AQ14)*100)</f>
      </c>
      <c r="AE14" s="20">
        <f>IF(SpecScores!AE14="","",(SpecScores!AE14/SpecScores!$AQ14)*100)</f>
        <v>124.39678284182305</v>
      </c>
      <c r="AF14" s="18">
        <f>IF(SpecScores!AF14="","",(SpecScores!AF14/SpecScores!$AQ14)*100)</f>
      </c>
      <c r="AG14" s="20">
        <f>IF(SpecScores!AG14="","",(SpecScores!AG14/SpecScores!$AQ14)*100)</f>
        <v>111.52815013404826</v>
      </c>
      <c r="AH14" s="18">
        <f>IF(SpecScores!AH14="","",(SpecScores!AH14/SpecScores!$AQ14)*100)</f>
      </c>
      <c r="AI14" s="20">
        <f>IF(SpecScores!AI14="","",(SpecScores!AI14/SpecScores!$AQ14)*100)</f>
      </c>
      <c r="AJ14" s="18">
        <f>IF(SpecScores!AJ14="","",(SpecScores!AJ14/SpecScores!$AQ14)*100)</f>
        <v>117.96246648793564</v>
      </c>
      <c r="AK14" s="20">
        <f>IF(SpecScores!AK14="","",(SpecScores!AK14/SpecScores!$AQ14)*100)</f>
        <v>75.06702412868633</v>
      </c>
      <c r="AL14" s="18">
        <f>IF(SpecScores!AL14="","",(SpecScores!AL14/SpecScores!$AQ14)*100)</f>
      </c>
    </row>
    <row r="15" spans="1:38" ht="12.75">
      <c r="A15" s="155" t="s">
        <v>80</v>
      </c>
      <c r="B15" s="30" t="s">
        <v>3</v>
      </c>
      <c r="C15" s="20">
        <f>IF(SpecScores!C15="","",(SpecScores!C15/SpecScores!$AQ15)*100)</f>
      </c>
      <c r="D15" s="18">
        <f>IF(SpecScores!D15="","",(SpecScores!D15/SpecScores!$AQ15)*100)</f>
        <v>121.7199558985667</v>
      </c>
      <c r="E15" s="20">
        <f>IF(SpecScores!E15="","",(SpecScores!E15/SpecScores!$AQ15)*100)</f>
        <v>109.3715545755237</v>
      </c>
      <c r="F15" s="18">
        <f>IF(SpecScores!F15="","",(SpecScores!F15/SpecScores!$AQ15)*100)</f>
      </c>
      <c r="G15" s="20">
        <f>IF(SpecScores!G15="","",(SpecScores!G15/SpecScores!$AQ15)*100)</f>
        <v>100.55126791620728</v>
      </c>
      <c r="H15" s="18">
        <f>IF(SpecScores!H15="","",(SpecScores!H15/SpecScores!$AQ15)*100)</f>
      </c>
      <c r="I15" s="20">
        <f>IF(SpecScores!I15="","",(SpecScores!I15/SpecScores!$AQ15)*100)</f>
        <v>81.14663726571114</v>
      </c>
      <c r="J15" s="18">
        <f>IF(SpecScores!J15="","",(SpecScores!J15/SpecScores!$AQ15)*100)</f>
      </c>
      <c r="K15" s="20">
        <f>IF(SpecScores!K15="","",(SpecScores!K15/SpecScores!$AQ15)*100)</f>
      </c>
      <c r="L15" s="18">
        <f>IF(SpecScores!L15="","",(SpecScores!L15/SpecScores!$AQ15)*100)</f>
        <v>84.6747519294377</v>
      </c>
      <c r="M15" s="20">
        <f>IF(SpecScores!M15="","",(SpecScores!M15/SpecScores!$AQ15)*100)</f>
      </c>
      <c r="N15" s="18">
        <f>IF(SpecScores!N15="","",(SpecScores!N15/SpecScores!$AQ15)*100)</f>
        <v>109.3715545755237</v>
      </c>
      <c r="O15" s="20">
        <f>IF(SpecScores!O15="","",(SpecScores!O15/SpecScores!$AQ15)*100)</f>
      </c>
      <c r="P15" s="18">
        <f>IF(SpecScores!P15="","",(SpecScores!P15/SpecScores!$AQ15)*100)</f>
      </c>
      <c r="Q15" s="20">
        <f>IF(SpecScores!Q15="","",(SpecScores!Q15/SpecScores!$AQ15)*100)</f>
      </c>
      <c r="R15" s="18">
        <f>IF(SpecScores!R15="","",(SpecScores!R15/SpecScores!$AQ15)*100)</f>
        <v>89.96692392502756</v>
      </c>
      <c r="S15" s="20">
        <f>IF(SpecScores!S15="","",(SpecScores!S15/SpecScores!$AQ15)*100)</f>
      </c>
      <c r="T15" s="18">
        <f>IF(SpecScores!T15="","",(SpecScores!T15/SpecScores!$AQ15)*100)</f>
        <v>98.78721058434398</v>
      </c>
      <c r="U15" s="20">
        <f>IF(SpecScores!U15="","",(SpecScores!U15/SpecScores!$AQ15)*100)</f>
        <v>111.13561190738699</v>
      </c>
      <c r="V15" s="18">
        <f>IF(SpecScores!V15="","",(SpecScores!V15/SpecScores!$AQ15)*100)</f>
      </c>
      <c r="W15" s="20">
        <f>IF(SpecScores!W15="","",(SpecScores!W15/SpecScores!$AQ15)*100)</f>
        <v>93.49503858875413</v>
      </c>
      <c r="X15" s="18">
        <f>IF(SpecScores!X15="","",(SpecScores!X15/SpecScores!$AQ15)*100)</f>
      </c>
      <c r="Y15" s="20">
        <f>IF(SpecScores!Y15="","",(SpecScores!Y15/SpecScores!$AQ15)*100)</f>
        <v>102.31532524807056</v>
      </c>
      <c r="Z15" s="18">
        <f>IF(SpecScores!Z15="","",(SpecScores!Z15/SpecScores!$AQ15)*100)</f>
      </c>
      <c r="AA15" s="20">
        <f>IF(SpecScores!AA15="","",(SpecScores!AA15/SpecScores!$AQ15)*100)</f>
        <v>98.78721058434398</v>
      </c>
      <c r="AB15" s="18">
        <f>IF(SpecScores!AB15="","",(SpecScores!AB15/SpecScores!$AQ15)*100)</f>
      </c>
      <c r="AC15" s="20">
        <f>IF(SpecScores!AC15="","",(SpecScores!AC15/SpecScores!$AQ15)*100)</f>
        <v>97.02315325248071</v>
      </c>
      <c r="AD15" s="18">
        <f>IF(SpecScores!AD15="","",(SpecScores!AD15/SpecScores!$AQ15)*100)</f>
      </c>
      <c r="AE15" s="20">
        <f>IF(SpecScores!AE15="","",(SpecScores!AE15/SpecScores!$AQ15)*100)</f>
        <v>109.3715545755237</v>
      </c>
      <c r="AF15" s="18">
        <f>IF(SpecScores!AF15="","",(SpecScores!AF15/SpecScores!$AQ15)*100)</f>
      </c>
      <c r="AG15" s="20">
        <f>IF(SpecScores!AG15="","",(SpecScores!AG15/SpecScores!$AQ15)*100)</f>
      </c>
      <c r="AH15" s="18">
        <f>IF(SpecScores!AH15="","",(SpecScores!AH15/SpecScores!$AQ15)*100)</f>
      </c>
      <c r="AI15" s="20">
        <f>IF(SpecScores!AI15="","",(SpecScores!AI15/SpecScores!$AQ15)*100)</f>
        <v>116.42778390297686</v>
      </c>
      <c r="AJ15" s="18">
        <f>IF(SpecScores!AJ15="","",(SpecScores!AJ15/SpecScores!$AQ15)*100)</f>
      </c>
      <c r="AK15" s="20">
        <f>IF(SpecScores!AK15="","",(SpecScores!AK15/SpecScores!$AQ15)*100)</f>
      </c>
      <c r="AL15" s="18">
        <f>IF(SpecScores!AL15="","",(SpecScores!AL15/SpecScores!$AQ15)*100)</f>
        <v>75.85446527012127</v>
      </c>
    </row>
    <row r="16" spans="1:38" ht="12.75">
      <c r="A16" s="155" t="s">
        <v>81</v>
      </c>
      <c r="B16" s="30" t="s">
        <v>3</v>
      </c>
      <c r="C16" s="20">
        <f>IF(SpecScores!C16="","",(SpecScores!C16/SpecScores!$AQ16)*100)</f>
      </c>
      <c r="D16" s="18">
        <f>IF(SpecScores!D16="","",(SpecScores!D16/SpecScores!$AQ16)*100)</f>
      </c>
      <c r="E16" s="20">
        <f>IF(SpecScores!E16="","",(SpecScores!E16/SpecScores!$AQ16)*100)</f>
      </c>
      <c r="F16" s="18">
        <f>IF(SpecScores!F16="","",(SpecScores!F16/SpecScores!$AQ16)*100)</f>
        <v>111.67785234899328</v>
      </c>
      <c r="G16" s="20">
        <f>IF(SpecScores!G16="","",(SpecScores!G16/SpecScores!$AQ16)*100)</f>
      </c>
      <c r="H16" s="18">
        <f>IF(SpecScores!H16="","",(SpecScores!H16/SpecScores!$AQ16)*100)</f>
        <v>77.31543624161074</v>
      </c>
      <c r="I16" s="20">
        <f>IF(SpecScores!I16="","",(SpecScores!I16/SpecScores!$AQ16)*100)</f>
        <v>60.13422818791946</v>
      </c>
      <c r="J16" s="18">
        <f>IF(SpecScores!J16="","",(SpecScores!J16/SpecScores!$AQ16)*100)</f>
      </c>
      <c r="K16" s="20">
        <f>IF(SpecScores!K16="","",(SpecScores!K16/SpecScores!$AQ16)*100)</f>
        <v>94.49664429530202</v>
      </c>
      <c r="L16" s="18">
        <f>IF(SpecScores!L16="","",(SpecScores!L16/SpecScores!$AQ16)*100)</f>
      </c>
      <c r="M16" s="20">
        <f>IF(SpecScores!M16="","",(SpecScores!M16/SpecScores!$AQ16)*100)</f>
        <v>118.12080536912752</v>
      </c>
      <c r="N16" s="18">
        <f>IF(SpecScores!N16="","",(SpecScores!N16/SpecScores!$AQ16)*100)</f>
      </c>
      <c r="O16" s="20">
        <f>IF(SpecScores!O16="","",(SpecScores!O16/SpecScores!$AQ16)*100)</f>
        <v>115.97315436241611</v>
      </c>
      <c r="P16" s="18">
        <f>IF(SpecScores!P16="","",(SpecScores!P16/SpecScores!$AQ16)*100)</f>
      </c>
      <c r="Q16" s="20">
        <f>IF(SpecScores!Q16="","",(SpecScores!Q16/SpecScores!$AQ16)*100)</f>
        <v>66.57718120805369</v>
      </c>
      <c r="R16" s="18">
        <f>IF(SpecScores!R16="","",(SpecScores!R16/SpecScores!$AQ16)*100)</f>
      </c>
      <c r="S16" s="20">
        <f>IF(SpecScores!S16="","",(SpecScores!S16/SpecScores!$AQ16)*100)</f>
      </c>
      <c r="T16" s="18">
        <f>IF(SpecScores!T16="","",(SpecScores!T16/SpecScores!$AQ16)*100)</f>
        <v>57.986577181208055</v>
      </c>
      <c r="U16" s="20">
        <f>IF(SpecScores!U16="","",(SpecScores!U16/SpecScores!$AQ16)*100)</f>
      </c>
      <c r="V16" s="18">
        <f>IF(SpecScores!V16="","",(SpecScores!V16/SpecScores!$AQ16)*100)</f>
      </c>
      <c r="W16" s="20">
        <f>IF(SpecScores!W16="","",(SpecScores!W16/SpecScores!$AQ16)*100)</f>
        <v>109.53020134228188</v>
      </c>
      <c r="X16" s="18">
        <f>IF(SpecScores!X16="","",(SpecScores!X16/SpecScores!$AQ16)*100)</f>
      </c>
      <c r="Y16" s="20">
        <f>IF(SpecScores!Y16="","",(SpecScores!Y16/SpecScores!$AQ16)*100)</f>
      </c>
      <c r="Z16" s="18">
        <f>IF(SpecScores!Z16="","",(SpecScores!Z16/SpecScores!$AQ16)*100)</f>
        <v>115.97315436241611</v>
      </c>
      <c r="AA16" s="20">
        <f>IF(SpecScores!AA16="","",(SpecScores!AA16/SpecScores!$AQ16)*100)</f>
      </c>
      <c r="AB16" s="18">
        <f>IF(SpecScores!AB16="","",(SpecScores!AB16/SpecScores!$AQ16)*100)</f>
        <v>96.64429530201343</v>
      </c>
      <c r="AC16" s="20">
        <f>IF(SpecScores!AC16="","",(SpecScores!AC16/SpecScores!$AQ16)*100)</f>
      </c>
      <c r="AD16" s="18">
        <f>IF(SpecScores!AD16="","",(SpecScores!AD16/SpecScores!$AQ16)*100)</f>
        <v>124.56375838926175</v>
      </c>
      <c r="AE16" s="20">
        <f>IF(SpecScores!AE16="","",(SpecScores!AE16/SpecScores!$AQ16)*100)</f>
      </c>
      <c r="AF16" s="18">
        <f>IF(SpecScores!AF16="","",(SpecScores!AF16/SpecScores!$AQ16)*100)</f>
        <v>92.3489932885906</v>
      </c>
      <c r="AG16" s="20">
        <f>IF(SpecScores!AG16="","",(SpecScores!AG16/SpecScores!$AQ16)*100)</f>
        <v>141.74496644295303</v>
      </c>
      <c r="AH16" s="18">
        <f>IF(SpecScores!AH16="","",(SpecScores!AH16/SpecScores!$AQ16)*100)</f>
      </c>
      <c r="AI16" s="20">
        <f>IF(SpecScores!AI16="","",(SpecScores!AI16/SpecScores!$AQ16)*100)</f>
      </c>
      <c r="AJ16" s="18">
        <f>IF(SpecScores!AJ16="","",(SpecScores!AJ16/SpecScores!$AQ16)*100)</f>
        <v>113.8255033557047</v>
      </c>
      <c r="AK16" s="20">
        <f>IF(SpecScores!AK16="","",(SpecScores!AK16/SpecScores!$AQ16)*100)</f>
      </c>
      <c r="AL16" s="18">
        <f>IF(SpecScores!AL16="","",(SpecScores!AL16/SpecScores!$AQ16)*100)</f>
        <v>103.08724832214766</v>
      </c>
    </row>
    <row r="17" spans="1:38" ht="12.75">
      <c r="A17" s="155" t="s">
        <v>83</v>
      </c>
      <c r="B17" s="30" t="s">
        <v>3</v>
      </c>
      <c r="C17" s="20">
        <f>IF(SpecScores!C17="","",(SpecScores!C17/SpecScores!$AQ17)*100)</f>
        <v>96.65587918015103</v>
      </c>
      <c r="D17" s="18">
        <f>IF(SpecScores!D17="","",(SpecScores!D17/SpecScores!$AQ17)*100)</f>
      </c>
      <c r="E17" s="20">
        <f>IF(SpecScores!E17="","",(SpecScores!E17/SpecScores!$AQ17)*100)</f>
        <v>82.84789644012946</v>
      </c>
      <c r="F17" s="18">
        <f>IF(SpecScores!F17="","",(SpecScores!F17/SpecScores!$AQ17)*100)</f>
      </c>
      <c r="G17" s="20">
        <f>IF(SpecScores!G17="","",(SpecScores!G17/SpecScores!$AQ17)*100)</f>
        <v>124.27184466019416</v>
      </c>
      <c r="H17" s="18">
        <f>IF(SpecScores!H17="","",(SpecScores!H17/SpecScores!$AQ17)*100)</f>
      </c>
      <c r="I17" s="20">
        <f>IF(SpecScores!I17="","",(SpecScores!I17/SpecScores!$AQ17)*100)</f>
        <v>79.39590075512406</v>
      </c>
      <c r="J17" s="18">
        <f>IF(SpecScores!J17="","",(SpecScores!J17/SpecScores!$AQ17)*100)</f>
      </c>
      <c r="K17" s="20">
        <f>IF(SpecScores!K17="","",(SpecScores!K17/SpecScores!$AQ17)*100)</f>
      </c>
      <c r="L17" s="18">
        <f>IF(SpecScores!L17="","",(SpecScores!L17/SpecScores!$AQ17)*100)</f>
        <v>100.10787486515642</v>
      </c>
      <c r="M17" s="20">
        <f>IF(SpecScores!M17="","",(SpecScores!M17/SpecScores!$AQ17)*100)</f>
      </c>
      <c r="N17" s="18">
        <f>IF(SpecScores!N17="","",(SpecScores!N17/SpecScores!$AQ17)*100)</f>
        <v>67.31391585760518</v>
      </c>
      <c r="O17" s="20">
        <f>IF(SpecScores!O17="","",(SpecScores!O17/SpecScores!$AQ17)*100)</f>
      </c>
      <c r="P17" s="18">
        <f>IF(SpecScores!P17="","",(SpecScores!P17/SpecScores!$AQ17)*100)</f>
        <v>65.58791801510249</v>
      </c>
      <c r="Q17" s="20">
        <f>IF(SpecScores!Q17="","",(SpecScores!Q17/SpecScores!$AQ17)*100)</f>
      </c>
      <c r="R17" s="18">
        <f>IF(SpecScores!R17="","",(SpecScores!R17/SpecScores!$AQ17)*100)</f>
        <v>89.75188781014025</v>
      </c>
      <c r="S17" s="20">
        <f>IF(SpecScores!S17="","",(SpecScores!S17/SpecScores!$AQ17)*100)</f>
      </c>
      <c r="T17" s="18">
        <f>IF(SpecScores!T17="","",(SpecScores!T17/SpecScores!$AQ17)*100)</f>
      </c>
      <c r="U17" s="20">
        <f>IF(SpecScores!U17="","",(SpecScores!U17/SpecScores!$AQ17)*100)</f>
      </c>
      <c r="V17" s="18">
        <f>IF(SpecScores!V17="","",(SpecScores!V17/SpecScores!$AQ17)*100)</f>
        <v>127.72384034519956</v>
      </c>
      <c r="W17" s="20">
        <f>IF(SpecScores!W17="","",(SpecScores!W17/SpecScores!$AQ17)*100)</f>
        <v>112.1898597626753</v>
      </c>
      <c r="X17" s="18">
        <f>IF(SpecScores!X17="","",(SpecScores!X17/SpecScores!$AQ17)*100)</f>
      </c>
      <c r="Y17" s="20">
        <f>IF(SpecScores!Y17="","",(SpecScores!Y17/SpecScores!$AQ17)*100)</f>
        <v>100.10787486515642</v>
      </c>
      <c r="Z17" s="18">
        <f>IF(SpecScores!Z17="","",(SpecScores!Z17/SpecScores!$AQ17)*100)</f>
      </c>
      <c r="AA17" s="20">
        <f>IF(SpecScores!AA17="","",(SpecScores!AA17/SpecScores!$AQ17)*100)</f>
        <v>103.5598705501618</v>
      </c>
      <c r="AB17" s="18">
        <f>IF(SpecScores!AB17="","",(SpecScores!AB17/SpecScores!$AQ17)*100)</f>
      </c>
      <c r="AC17" s="20">
        <f>IF(SpecScores!AC17="","",(SpecScores!AC17/SpecScores!$AQ17)*100)</f>
        <v>94.92988133764833</v>
      </c>
      <c r="AD17" s="18">
        <f>IF(SpecScores!AD17="","",(SpecScores!AD17/SpecScores!$AQ17)*100)</f>
      </c>
      <c r="AE17" s="20">
        <f>IF(SpecScores!AE17="","",(SpecScores!AE17/SpecScores!$AQ17)*100)</f>
      </c>
      <c r="AF17" s="18">
        <f>IF(SpecScores!AF17="","",(SpecScores!AF17/SpecScores!$AQ17)*100)</f>
        <v>105.28586839266451</v>
      </c>
      <c r="AG17" s="20">
        <f>IF(SpecScores!AG17="","",(SpecScores!AG17/SpecScores!$AQ17)*100)</f>
      </c>
      <c r="AH17" s="18">
        <f>IF(SpecScores!AH17="","",(SpecScores!AH17/SpecScores!$AQ17)*100)</f>
        <v>132.90183387270767</v>
      </c>
      <c r="AI17" s="20">
        <f>IF(SpecScores!AI17="","",(SpecScores!AI17/SpecScores!$AQ17)*100)</f>
      </c>
      <c r="AJ17" s="18">
        <f>IF(SpecScores!AJ17="","",(SpecScores!AJ17/SpecScores!$AQ17)*100)</f>
        <v>117.36785329018338</v>
      </c>
      <c r="AK17" s="20">
        <f>IF(SpecScores!AK17="","",(SpecScores!AK17/SpecScores!$AQ17)*100)</f>
      </c>
      <c r="AL17" s="18">
        <f>IF(SpecScores!AL17="","",(SpecScores!AL17/SpecScores!$AQ17)*100)</f>
      </c>
    </row>
    <row r="18" spans="1:38" ht="12.75">
      <c r="A18" s="155" t="s">
        <v>84</v>
      </c>
      <c r="B18" s="30" t="s">
        <v>3</v>
      </c>
      <c r="C18" s="20">
        <f>IF(SpecScores!C18="","",(SpecScores!C18/SpecScores!$AQ18)*100)</f>
      </c>
      <c r="D18" s="18">
        <f>IF(SpecScores!D18="","",(SpecScores!D18/SpecScores!$AQ18)*100)</f>
        <v>127.09466811751903</v>
      </c>
      <c r="E18" s="20">
        <f>IF(SpecScores!E18="","",(SpecScores!E18/SpecScores!$AQ18)*100)</f>
      </c>
      <c r="F18" s="18">
        <f>IF(SpecScores!F18="","",(SpecScores!F18/SpecScores!$AQ18)*100)</f>
      </c>
      <c r="G18" s="20">
        <f>IF(SpecScores!G18="","",(SpecScores!G18/SpecScores!$AQ18)*100)</f>
      </c>
      <c r="H18" s="18">
        <f>IF(SpecScores!H18="","",(SpecScores!H18/SpecScores!$AQ18)*100)</f>
        <v>83.56909684439609</v>
      </c>
      <c r="I18" s="20">
        <f>IF(SpecScores!I18="","",(SpecScores!I18/SpecScores!$AQ18)*100)</f>
        <v>92.27421109902068</v>
      </c>
      <c r="J18" s="18">
        <f>IF(SpecScores!J18="","",(SpecScores!J18/SpecScores!$AQ18)*100)</f>
      </c>
      <c r="K18" s="20">
        <f>IF(SpecScores!K18="","",(SpecScores!K18/SpecScores!$AQ18)*100)</f>
        <v>107.94341675734493</v>
      </c>
      <c r="L18" s="18">
        <f>IF(SpecScores!L18="","",(SpecScores!L18/SpecScores!$AQ18)*100)</f>
      </c>
      <c r="M18" s="20">
        <f>IF(SpecScores!M18="","",(SpecScores!M18/SpecScores!$AQ18)*100)</f>
        <v>120.13057671381937</v>
      </c>
      <c r="N18" s="18">
        <f>IF(SpecScores!N18="","",(SpecScores!N18/SpecScores!$AQ18)*100)</f>
      </c>
      <c r="O18" s="20">
        <f>IF(SpecScores!O18="","",(SpecScores!O18/SpecScores!$AQ18)*100)</f>
        <v>87.05114254624591</v>
      </c>
      <c r="P18" s="18">
        <f>IF(SpecScores!P18="","",(SpecScores!P18/SpecScores!$AQ18)*100)</f>
      </c>
      <c r="Q18" s="20">
        <f>IF(SpecScores!Q18="","",(SpecScores!Q18/SpecScores!$AQ18)*100)</f>
      </c>
      <c r="R18" s="18">
        <f>IF(SpecScores!R18="","",(SpecScores!R18/SpecScores!$AQ18)*100)</f>
        <v>113.1664853101197</v>
      </c>
      <c r="S18" s="20">
        <f>IF(SpecScores!S18="","",(SpecScores!S18/SpecScores!$AQ18)*100)</f>
        <v>52.23068552774755</v>
      </c>
      <c r="T18" s="18">
        <f>IF(SpecScores!T18="","",(SpecScores!T18/SpecScores!$AQ18)*100)</f>
      </c>
      <c r="U18" s="20">
        <f>IF(SpecScores!U18="","",(SpecScores!U18/SpecScores!$AQ18)*100)</f>
      </c>
      <c r="V18" s="18">
        <f>IF(SpecScores!V18="","",(SpecScores!V18/SpecScores!$AQ18)*100)</f>
        <v>120.13057671381937</v>
      </c>
      <c r="W18" s="20">
        <f>IF(SpecScores!W18="","",(SpecScores!W18/SpecScores!$AQ18)*100)</f>
      </c>
      <c r="X18" s="18">
        <f>IF(SpecScores!X18="","",(SpecScores!X18/SpecScores!$AQ18)*100)</f>
      </c>
      <c r="Y18" s="20">
        <f>IF(SpecScores!Y18="","",(SpecScores!Y18/SpecScores!$AQ18)*100)</f>
      </c>
      <c r="Z18" s="18">
        <f>IF(SpecScores!Z18="","",(SpecScores!Z18/SpecScores!$AQ18)*100)</f>
        <v>85.31011969532099</v>
      </c>
      <c r="AA18" s="20">
        <f>IF(SpecScores!AA18="","",(SpecScores!AA18/SpecScores!$AQ18)*100)</f>
        <v>90.53318824809575</v>
      </c>
      <c r="AB18" s="18">
        <f>IF(SpecScores!AB18="","",(SpecScores!AB18/SpecScores!$AQ18)*100)</f>
      </c>
      <c r="AC18" s="20">
        <f>IF(SpecScores!AC18="","",(SpecScores!AC18/SpecScores!$AQ18)*100)</f>
      </c>
      <c r="AD18" s="18">
        <f>IF(SpecScores!AD18="","",(SpecScores!AD18/SpecScores!$AQ18)*100)</f>
        <v>94.0152339499456</v>
      </c>
      <c r="AE18" s="20">
        <f>IF(SpecScores!AE18="","",(SpecScores!AE18/SpecScores!$AQ18)*100)</f>
        <v>120.13057671381937</v>
      </c>
      <c r="AF18" s="18">
        <f>IF(SpecScores!AF18="","",(SpecScores!AF18/SpecScores!$AQ18)*100)</f>
      </c>
      <c r="AG18" s="20">
        <f>IF(SpecScores!AG18="","",(SpecScores!AG18/SpecScores!$AQ18)*100)</f>
      </c>
      <c r="AH18" s="18">
        <f>IF(SpecScores!AH18="","",(SpecScores!AH18/SpecScores!$AQ18)*100)</f>
        <v>104.4613710554951</v>
      </c>
      <c r="AI18" s="20">
        <f>IF(SpecScores!AI18="","",(SpecScores!AI18/SpecScores!$AQ18)*100)</f>
        <v>121.87159956474429</v>
      </c>
      <c r="AJ18" s="18">
        <f>IF(SpecScores!AJ18="","",(SpecScores!AJ18/SpecScores!$AQ18)*100)</f>
      </c>
      <c r="AK18" s="20">
        <f>IF(SpecScores!AK18="","",(SpecScores!AK18/SpecScores!$AQ18)*100)</f>
      </c>
      <c r="AL18" s="18">
        <f>IF(SpecScores!AL18="","",(SpecScores!AL18/SpecScores!$AQ18)*100)</f>
        <v>80.08705114254624</v>
      </c>
    </row>
    <row r="19" spans="1:38" ht="12.75">
      <c r="A19" s="155" t="s">
        <v>85</v>
      </c>
      <c r="B19" s="30" t="s">
        <v>3</v>
      </c>
      <c r="C19" s="20">
        <f>IF(SpecScores!C19="","",(SpecScores!C19/SpecScores!$AQ19)*100)</f>
      </c>
      <c r="D19" s="18">
        <f>IF(SpecScores!D19="","",(SpecScores!D19/SpecScores!$AQ19)*100)</f>
        <v>136.33136094674555</v>
      </c>
      <c r="E19" s="20">
        <f>IF(SpecScores!E19="","",(SpecScores!E19/SpecScores!$AQ19)*100)</f>
      </c>
      <c r="F19" s="18">
        <f>IF(SpecScores!F19="","",(SpecScores!F19/SpecScores!$AQ19)*100)</f>
        <v>75.7396449704142</v>
      </c>
      <c r="G19" s="20">
        <f>IF(SpecScores!G19="","",(SpecScores!G19/SpecScores!$AQ19)*100)</f>
        <v>96.5680473372781</v>
      </c>
      <c r="H19" s="18">
        <f>IF(SpecScores!H19="","",(SpecScores!H19/SpecScores!$AQ19)*100)</f>
      </c>
      <c r="I19" s="20">
        <f>IF(SpecScores!I19="","",(SpecScores!I19/SpecScores!$AQ19)*100)</f>
      </c>
      <c r="J19" s="18">
        <f>IF(SpecScores!J19="","",(SpecScores!J19/SpecScores!$AQ19)*100)</f>
        <v>107.92899408284025</v>
      </c>
      <c r="K19" s="20">
        <f>IF(SpecScores!K19="","",(SpecScores!K19/SpecScores!$AQ19)*100)</f>
      </c>
      <c r="L19" s="18">
        <f>IF(SpecScores!L19="","",(SpecScores!L19/SpecScores!$AQ19)*100)</f>
      </c>
      <c r="M19" s="20">
        <f>IF(SpecScores!M19="","",(SpecScores!M19/SpecScores!$AQ19)*100)</f>
      </c>
      <c r="N19" s="18">
        <f>IF(SpecScores!N19="","",(SpecScores!N19/SpecScores!$AQ19)*100)</f>
        <v>109.82248520710058</v>
      </c>
      <c r="O19" s="20">
        <f>IF(SpecScores!O19="","",(SpecScores!O19/SpecScores!$AQ19)*100)</f>
      </c>
      <c r="P19" s="18">
        <f>IF(SpecScores!P19="","",(SpecScores!P19/SpecScores!$AQ19)*100)</f>
        <v>85.20710059171599</v>
      </c>
      <c r="Q19" s="20">
        <f>IF(SpecScores!Q19="","",(SpecScores!Q19/SpecScores!$AQ19)*100)</f>
        <v>100.35502958579883</v>
      </c>
      <c r="R19" s="18">
        <f>IF(SpecScores!R19="","",(SpecScores!R19/SpecScores!$AQ19)*100)</f>
      </c>
      <c r="S19" s="20">
        <f>IF(SpecScores!S19="","",(SpecScores!S19/SpecScores!$AQ19)*100)</f>
        <v>58.698224852071</v>
      </c>
      <c r="T19" s="18">
        <f>IF(SpecScores!T19="","",(SpecScores!T19/SpecScores!$AQ19)*100)</f>
      </c>
      <c r="U19" s="20">
        <f>IF(SpecScores!U19="","",(SpecScores!U19/SpecScores!$AQ19)*100)</f>
        <v>109.82248520710058</v>
      </c>
      <c r="V19" s="18">
        <f>IF(SpecScores!V19="","",(SpecScores!V19/SpecScores!$AQ19)*100)</f>
      </c>
      <c r="W19" s="20">
        <f>IF(SpecScores!W19="","",(SpecScores!W19/SpecScores!$AQ19)*100)</f>
        <v>94.67455621301775</v>
      </c>
      <c r="X19" s="18">
        <f>IF(SpecScores!X19="","",(SpecScores!X19/SpecScores!$AQ19)*100)</f>
      </c>
      <c r="Y19" s="20">
        <f>IF(SpecScores!Y19="","",(SpecScores!Y19/SpecScores!$AQ19)*100)</f>
        <v>111.71597633136095</v>
      </c>
      <c r="Z19" s="18">
        <f>IF(SpecScores!Z19="","",(SpecScores!Z19/SpecScores!$AQ19)*100)</f>
      </c>
      <c r="AA19" s="20">
        <f>IF(SpecScores!AA19="","",(SpecScores!AA19/SpecScores!$AQ19)*100)</f>
      </c>
      <c r="AB19" s="18">
        <f>IF(SpecScores!AB19="","",(SpecScores!AB19/SpecScores!$AQ19)*100)</f>
        <v>104.14201183431953</v>
      </c>
      <c r="AC19" s="20">
        <f>IF(SpecScores!AC19="","",(SpecScores!AC19/SpecScores!$AQ19)*100)</f>
      </c>
      <c r="AD19" s="18">
        <f>IF(SpecScores!AD19="","",(SpecScores!AD19/SpecScores!$AQ19)*100)</f>
      </c>
      <c r="AE19" s="20">
        <f>IF(SpecScores!AE19="","",(SpecScores!AE19/SpecScores!$AQ19)*100)</f>
        <v>107.92899408284025</v>
      </c>
      <c r="AF19" s="18">
        <f>IF(SpecScores!AF19="","",(SpecScores!AF19/SpecScores!$AQ19)*100)</f>
      </c>
      <c r="AG19" s="20">
        <f>IF(SpecScores!AG19="","",(SpecScores!AG19/SpecScores!$AQ19)*100)</f>
      </c>
      <c r="AH19" s="18">
        <f>IF(SpecScores!AH19="","",(SpecScores!AH19/SpecScores!$AQ19)*100)</f>
        <v>109.82248520710058</v>
      </c>
      <c r="AI19" s="20">
        <f>IF(SpecScores!AI19="","",(SpecScores!AI19/SpecScores!$AQ19)*100)</f>
      </c>
      <c r="AJ19" s="18">
        <f>IF(SpecScores!AJ19="","",(SpecScores!AJ19/SpecScores!$AQ19)*100)</f>
        <v>94.67455621301775</v>
      </c>
      <c r="AK19" s="20">
        <f>IF(SpecScores!AK19="","",(SpecScores!AK19/SpecScores!$AQ19)*100)</f>
        <v>96.5680473372781</v>
      </c>
      <c r="AL19" s="18">
        <f>IF(SpecScores!AL19="","",(SpecScores!AL19/SpecScores!$AQ19)*100)</f>
      </c>
    </row>
    <row r="20" spans="1:38" ht="12.75">
      <c r="A20" s="155" t="s">
        <v>86</v>
      </c>
      <c r="B20" s="30" t="s">
        <v>3</v>
      </c>
      <c r="C20" s="20">
        <f>IF(SpecScores!C20="","",(SpecScores!C20/SpecScores!$AQ20)*100)</f>
      </c>
      <c r="D20" s="18">
        <f>IF(SpecScores!D20="","",(SpecScores!D20/SpecScores!$AQ20)*100)</f>
        <v>143.7433155080214</v>
      </c>
      <c r="E20" s="20">
        <f>IF(SpecScores!E20="","",(SpecScores!E20/SpecScores!$AQ20)*100)</f>
        <v>99.25133689839572</v>
      </c>
      <c r="F20" s="18">
        <f>IF(SpecScores!F20="","",(SpecScores!F20/SpecScores!$AQ20)*100)</f>
      </c>
      <c r="G20" s="20">
        <f>IF(SpecScores!G20="","",(SpecScores!G20/SpecScores!$AQ20)*100)</f>
      </c>
      <c r="H20" s="18">
        <f>IF(SpecScores!H20="","",(SpecScores!H20/SpecScores!$AQ20)*100)</f>
        <v>90.69518716577541</v>
      </c>
      <c r="I20" s="20">
        <f>IF(SpecScores!I20="","",(SpecScores!I20/SpecScores!$AQ20)*100)</f>
      </c>
      <c r="J20" s="18">
        <f>IF(SpecScores!J20="","",(SpecScores!J20/SpecScores!$AQ20)*100)</f>
      </c>
      <c r="K20" s="20">
        <f>IF(SpecScores!K20="","",(SpecScores!K20/SpecScores!$AQ20)*100)</f>
      </c>
      <c r="L20" s="18">
        <f>IF(SpecScores!L20="","",(SpecScores!L20/SpecScores!$AQ20)*100)</f>
        <v>114.6524064171123</v>
      </c>
      <c r="M20" s="20">
        <f>IF(SpecScores!M20="","",(SpecScores!M20/SpecScores!$AQ20)*100)</f>
        <v>116.36363636363636</v>
      </c>
      <c r="N20" s="18">
        <f>IF(SpecScores!N20="","",(SpecScores!N20/SpecScores!$AQ20)*100)</f>
      </c>
      <c r="O20" s="20">
        <f>IF(SpecScores!O20="","",(SpecScores!O20/SpecScores!$AQ20)*100)</f>
        <v>77.00534759358288</v>
      </c>
      <c r="P20" s="18">
        <f>IF(SpecScores!P20="","",(SpecScores!P20/SpecScores!$AQ20)*100)</f>
      </c>
      <c r="Q20" s="20">
        <f>IF(SpecScores!Q20="","",(SpecScores!Q20/SpecScores!$AQ20)*100)</f>
        <v>133.475935828877</v>
      </c>
      <c r="R20" s="18">
        <f>IF(SpecScores!R20="","",(SpecScores!R20/SpecScores!$AQ20)*100)</f>
      </c>
      <c r="S20" s="20">
        <f>IF(SpecScores!S20="","",(SpecScores!S20/SpecScores!$AQ20)*100)</f>
      </c>
      <c r="T20" s="18">
        <f>IF(SpecScores!T20="","",(SpecScores!T20/SpecScores!$AQ20)*100)</f>
        <v>92.40641711229947</v>
      </c>
      <c r="U20" s="20">
        <f>IF(SpecScores!U20="","",(SpecScores!U20/SpecScores!$AQ20)*100)</f>
        <v>133.475935828877</v>
      </c>
      <c r="V20" s="18">
        <f>IF(SpecScores!V20="","",(SpecScores!V20/SpecScores!$AQ20)*100)</f>
      </c>
      <c r="W20" s="20">
        <f>IF(SpecScores!W20="","",(SpecScores!W20/SpecScores!$AQ20)*100)</f>
      </c>
      <c r="X20" s="18">
        <f>IF(SpecScores!X20="","",(SpecScores!X20/SpecScores!$AQ20)*100)</f>
        <v>104.38502673796792</v>
      </c>
      <c r="Y20" s="20">
        <f>IF(SpecScores!Y20="","",(SpecScores!Y20/SpecScores!$AQ20)*100)</f>
        <v>68.44919786096256</v>
      </c>
      <c r="Z20" s="18">
        <f>IF(SpecScores!Z20="","",(SpecScores!Z20/SpecScores!$AQ20)*100)</f>
      </c>
      <c r="AA20" s="20">
        <f>IF(SpecScores!AA20="","",(SpecScores!AA20/SpecScores!$AQ20)*100)</f>
      </c>
      <c r="AB20" s="18">
        <f>IF(SpecScores!AB20="","",(SpecScores!AB20/SpecScores!$AQ20)*100)</f>
      </c>
      <c r="AC20" s="20">
        <f>IF(SpecScores!AC20="","",(SpecScores!AC20/SpecScores!$AQ20)*100)</f>
      </c>
      <c r="AD20" s="18">
        <f>IF(SpecScores!AD20="","",(SpecScores!AD20/SpecScores!$AQ20)*100)</f>
        <v>85.56149732620321</v>
      </c>
      <c r="AE20" s="20">
        <f>IF(SpecScores!AE20="","",(SpecScores!AE20/SpecScores!$AQ20)*100)</f>
      </c>
      <c r="AF20" s="18">
        <f>IF(SpecScores!AF20="","",(SpecScores!AF20/SpecScores!$AQ20)*100)</f>
        <v>80.42780748663102</v>
      </c>
      <c r="AG20" s="20">
        <f>IF(SpecScores!AG20="","",(SpecScores!AG20/SpecScores!$AQ20)*100)</f>
        <v>100.96256684491978</v>
      </c>
      <c r="AH20" s="18">
        <f>IF(SpecScores!AH20="","",(SpecScores!AH20/SpecScores!$AQ20)*100)</f>
      </c>
      <c r="AI20" s="20">
        <f>IF(SpecScores!AI20="","",(SpecScores!AI20/SpecScores!$AQ20)*100)</f>
        <v>83.85026737967914</v>
      </c>
      <c r="AJ20" s="18">
        <f>IF(SpecScores!AJ20="","",(SpecScores!AJ20/SpecScores!$AQ20)*100)</f>
      </c>
      <c r="AK20" s="20">
        <f>IF(SpecScores!AK20="","",(SpecScores!AK20/SpecScores!$AQ20)*100)</f>
        <v>75.29411764705883</v>
      </c>
      <c r="AL20" s="18">
        <f>IF(SpecScores!AL20="","",(SpecScores!AL20/SpecScores!$AQ20)*100)</f>
      </c>
    </row>
    <row r="21" spans="2:4" s="29" customFormat="1" ht="12.75">
      <c r="B21" s="10"/>
      <c r="C21" s="31"/>
      <c r="D21" s="31"/>
    </row>
    <row r="22" spans="1:38" ht="12.75">
      <c r="A22" s="19" t="s">
        <v>24</v>
      </c>
      <c r="B22" s="28"/>
      <c r="C22" s="20">
        <f aca="true" t="shared" si="0" ref="C22:AL22">IF(COUNTIF(C3:C20,"&gt;0")=0,"",COUNTIF(C3:C20,"&gt;0"))</f>
        <v>7</v>
      </c>
      <c r="D22" s="18">
        <f t="shared" si="0"/>
        <v>7</v>
      </c>
      <c r="E22" s="20">
        <f t="shared" si="0"/>
        <v>7</v>
      </c>
      <c r="F22" s="18">
        <f t="shared" si="0"/>
        <v>7</v>
      </c>
      <c r="G22" s="20">
        <f t="shared" si="0"/>
        <v>7</v>
      </c>
      <c r="H22" s="18">
        <f t="shared" si="0"/>
        <v>7</v>
      </c>
      <c r="I22" s="20">
        <f t="shared" si="0"/>
        <v>7</v>
      </c>
      <c r="J22" s="18">
        <f t="shared" si="0"/>
        <v>7</v>
      </c>
      <c r="K22" s="20">
        <f t="shared" si="0"/>
        <v>7</v>
      </c>
      <c r="L22" s="18">
        <f t="shared" si="0"/>
        <v>7</v>
      </c>
      <c r="M22" s="20">
        <f t="shared" si="0"/>
        <v>7</v>
      </c>
      <c r="N22" s="18">
        <f t="shared" si="0"/>
        <v>7</v>
      </c>
      <c r="O22" s="20">
        <f t="shared" si="0"/>
        <v>7</v>
      </c>
      <c r="P22" s="18">
        <f t="shared" si="0"/>
        <v>7</v>
      </c>
      <c r="Q22" s="20">
        <f t="shared" si="0"/>
        <v>7</v>
      </c>
      <c r="R22" s="18">
        <f t="shared" si="0"/>
        <v>7</v>
      </c>
      <c r="S22" s="20">
        <f t="shared" si="0"/>
        <v>8</v>
      </c>
      <c r="T22" s="18">
        <f t="shared" si="0"/>
        <v>8</v>
      </c>
      <c r="U22" s="20">
        <f t="shared" si="0"/>
        <v>7</v>
      </c>
      <c r="V22" s="18">
        <f t="shared" si="0"/>
        <v>7</v>
      </c>
      <c r="W22" s="20">
        <f t="shared" si="0"/>
        <v>7</v>
      </c>
      <c r="X22" s="18">
        <f t="shared" si="0"/>
        <v>7</v>
      </c>
      <c r="Y22" s="20">
        <f t="shared" si="0"/>
        <v>7</v>
      </c>
      <c r="Z22" s="18">
        <f t="shared" si="0"/>
        <v>7</v>
      </c>
      <c r="AA22" s="20">
        <f t="shared" si="0"/>
        <v>7</v>
      </c>
      <c r="AB22" s="18">
        <f t="shared" si="0"/>
        <v>7</v>
      </c>
      <c r="AC22" s="20">
        <f t="shared" si="0"/>
        <v>7</v>
      </c>
      <c r="AD22" s="18">
        <f t="shared" si="0"/>
        <v>7</v>
      </c>
      <c r="AE22" s="20">
        <f t="shared" si="0"/>
        <v>7</v>
      </c>
      <c r="AF22" s="18">
        <f t="shared" si="0"/>
        <v>7</v>
      </c>
      <c r="AG22" s="20">
        <f t="shared" si="0"/>
        <v>7</v>
      </c>
      <c r="AH22" s="18">
        <f t="shared" si="0"/>
        <v>7</v>
      </c>
      <c r="AI22" s="20">
        <f t="shared" si="0"/>
        <v>7</v>
      </c>
      <c r="AJ22" s="18">
        <f t="shared" si="0"/>
        <v>7</v>
      </c>
      <c r="AK22" s="20">
        <f t="shared" si="0"/>
        <v>8</v>
      </c>
      <c r="AL22" s="18">
        <f t="shared" si="0"/>
        <v>8</v>
      </c>
    </row>
    <row r="23" spans="1:38" ht="12.75">
      <c r="A23" s="26"/>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1:38" ht="12.75">
      <c r="A24" s="27" t="s">
        <v>25</v>
      </c>
      <c r="B24" s="14"/>
      <c r="C24" s="23">
        <f aca="true" t="shared" si="1" ref="C24:AL24">IF(C22="","",SUM(C3:C20)/C22)</f>
        <v>104.02681100944494</v>
      </c>
      <c r="D24" s="24">
        <f t="shared" si="1"/>
        <v>126.91798301585985</v>
      </c>
      <c r="E24" s="23">
        <f t="shared" si="1"/>
        <v>97.9487805116038</v>
      </c>
      <c r="F24" s="24">
        <f t="shared" si="1"/>
        <v>97.8086700758507</v>
      </c>
      <c r="G24" s="23">
        <f t="shared" si="1"/>
        <v>105.66836158312253</v>
      </c>
      <c r="H24" s="24">
        <f t="shared" si="1"/>
        <v>91.06488254656043</v>
      </c>
      <c r="I24" s="23">
        <f t="shared" si="1"/>
        <v>84.31061278877051</v>
      </c>
      <c r="J24" s="24">
        <f t="shared" si="1"/>
        <v>102.13443476156837</v>
      </c>
      <c r="K24" s="23">
        <f t="shared" si="1"/>
        <v>99.63527074586247</v>
      </c>
      <c r="L24" s="25">
        <f t="shared" si="1"/>
        <v>92.60851696304971</v>
      </c>
      <c r="M24" s="23">
        <f t="shared" si="1"/>
        <v>112.15143777685098</v>
      </c>
      <c r="N24" s="25">
        <f t="shared" si="1"/>
        <v>95.41997061041619</v>
      </c>
      <c r="O24" s="23">
        <f t="shared" si="1"/>
        <v>89.23841008745387</v>
      </c>
      <c r="P24" s="25">
        <f t="shared" si="1"/>
        <v>74.4462002844775</v>
      </c>
      <c r="Q24" s="23">
        <f t="shared" si="1"/>
        <v>104.33933141672661</v>
      </c>
      <c r="R24" s="25">
        <f t="shared" si="1"/>
        <v>98.30449565583073</v>
      </c>
      <c r="S24" s="23">
        <f t="shared" si="1"/>
        <v>63.2169615709575</v>
      </c>
      <c r="T24" s="25">
        <f t="shared" si="1"/>
        <v>82.20285604853363</v>
      </c>
      <c r="U24" s="23">
        <f t="shared" si="1"/>
        <v>112.1683572865293</v>
      </c>
      <c r="V24" s="25">
        <f t="shared" si="1"/>
        <v>116.39495150432411</v>
      </c>
      <c r="W24" s="23">
        <f t="shared" si="1"/>
        <v>104.8821853231739</v>
      </c>
      <c r="X24" s="25">
        <f t="shared" si="1"/>
        <v>109.9270744487782</v>
      </c>
      <c r="Y24" s="23">
        <f t="shared" si="1"/>
        <v>99.48566419519287</v>
      </c>
      <c r="Z24" s="25">
        <f t="shared" si="1"/>
        <v>102.11830732995087</v>
      </c>
      <c r="AA24" s="23">
        <f t="shared" si="1"/>
        <v>103.37611754573882</v>
      </c>
      <c r="AB24" s="25">
        <f t="shared" si="1"/>
        <v>93.73484334844265</v>
      </c>
      <c r="AC24" s="23">
        <f t="shared" si="1"/>
        <v>100.58801982442483</v>
      </c>
      <c r="AD24" s="25">
        <f t="shared" si="1"/>
        <v>106.41186295394118</v>
      </c>
      <c r="AE24" s="23">
        <f t="shared" si="1"/>
        <v>110.57480092080141</v>
      </c>
      <c r="AF24" s="25">
        <f t="shared" si="1"/>
        <v>107.93304477126331</v>
      </c>
      <c r="AG24" s="23">
        <f t="shared" si="1"/>
        <v>115.82420367508611</v>
      </c>
      <c r="AH24" s="25">
        <f t="shared" si="1"/>
        <v>120.06238204712729</v>
      </c>
      <c r="AI24" s="23">
        <f t="shared" si="1"/>
        <v>98.420586462103</v>
      </c>
      <c r="AJ24" s="25">
        <f t="shared" si="1"/>
        <v>112.23585774024436</v>
      </c>
      <c r="AK24" s="23">
        <f t="shared" si="1"/>
        <v>90.39935401047165</v>
      </c>
      <c r="AL24" s="25">
        <f t="shared" si="1"/>
        <v>85.2887028107873</v>
      </c>
    </row>
    <row r="25" spans="1:38" ht="12.75">
      <c r="A25" s="27" t="s">
        <v>48</v>
      </c>
      <c r="B25" s="14"/>
      <c r="C25" s="41">
        <f>IF(C24="","",(C24+D24)/2)</f>
        <v>115.4723970126524</v>
      </c>
      <c r="D25" s="61"/>
      <c r="E25" s="41">
        <f>IF(E24="","",(E24+F24)/2)</f>
        <v>97.87872529372726</v>
      </c>
      <c r="F25" s="61"/>
      <c r="G25" s="41">
        <f>IF(G24="","",(G24+H24)/2)</f>
        <v>98.36662206484148</v>
      </c>
      <c r="H25" s="61"/>
      <c r="I25" s="41">
        <f>IF(I24="","",(I24+J24)/2)</f>
        <v>93.22252377516944</v>
      </c>
      <c r="J25" s="61"/>
      <c r="K25" s="41">
        <f>IF(K24="","",(K24+L24)/2)</f>
        <v>96.12189385445609</v>
      </c>
      <c r="L25" s="61"/>
      <c r="M25" s="41">
        <f>IF(M24="","",(M24+N24)/2)</f>
        <v>103.78570419363359</v>
      </c>
      <c r="N25" s="61"/>
      <c r="O25" s="41">
        <f>IF(O24="","",(O24+P24)/2)</f>
        <v>81.84230518596569</v>
      </c>
      <c r="P25" s="61"/>
      <c r="Q25" s="41">
        <f>IF(Q24="","",(Q24+R24)/2)</f>
        <v>101.32191353627867</v>
      </c>
      <c r="R25" s="61"/>
      <c r="S25" s="41">
        <f>IF(S24="","",(S24+T24)/2)</f>
        <v>72.70990880974557</v>
      </c>
      <c r="T25" s="61"/>
      <c r="U25" s="41">
        <f>IF(U24="","",(U24+V24)/2)</f>
        <v>114.2816543954267</v>
      </c>
      <c r="V25" s="61"/>
      <c r="W25" s="41">
        <f>IF(W24="","",(W24+X24)/2)</f>
        <v>107.40462988597605</v>
      </c>
      <c r="X25" s="61"/>
      <c r="Y25" s="41">
        <f>IF(Y24="","",(Y24+Z24)/2)</f>
        <v>100.80198576257186</v>
      </c>
      <c r="Z25" s="61"/>
      <c r="AA25" s="41">
        <f>IF(AA24="","",(AA24+AB24)/2)</f>
        <v>98.55548044709073</v>
      </c>
      <c r="AB25" s="61"/>
      <c r="AC25" s="41">
        <f>IF(AC24="","",(AC24+AD24)/2)</f>
        <v>103.49994138918301</v>
      </c>
      <c r="AD25" s="61"/>
      <c r="AE25" s="41">
        <f>IF(AE24="","",(AE24+AF24)/2)</f>
        <v>109.25392284603237</v>
      </c>
      <c r="AF25" s="61"/>
      <c r="AG25" s="41">
        <f>IF(AG24="","",(AG24+AH24)/2)</f>
        <v>117.9432928611067</v>
      </c>
      <c r="AH25" s="61"/>
      <c r="AI25" s="41">
        <f>IF(AI24="","",(AI24+AJ24)/2)</f>
        <v>105.32822210117368</v>
      </c>
      <c r="AJ25" s="61"/>
      <c r="AK25" s="41">
        <f>IF(AK24="","",(AK24+AL24)/2)</f>
        <v>87.84402841062948</v>
      </c>
      <c r="AL25" s="61"/>
    </row>
    <row r="26" spans="1:38" ht="12.75">
      <c r="A26" s="27" t="s">
        <v>31</v>
      </c>
      <c r="B26" s="14"/>
      <c r="C26" s="87">
        <f>IF(OR(C24="",D24=""),"",MAX(C24,D24)/MIN(C24,D24))</f>
        <v>1.2200506944727598</v>
      </c>
      <c r="D26" s="88"/>
      <c r="E26" s="87">
        <f>IF(OR(E24="",F24=""),"",MAX(E24,F24)/MIN(E24,F24))</f>
        <v>1.0014324950502287</v>
      </c>
      <c r="F26" s="88"/>
      <c r="G26" s="87">
        <f>IF(OR(G24="",H24=""),"",MAX(G24,H24)/MIN(G24,H24))</f>
        <v>1.1603634532674603</v>
      </c>
      <c r="H26" s="88"/>
      <c r="I26" s="87">
        <f>IF(OR(I24="",J24=""),"",MAX(I24,J24)/MIN(I24,J24))</f>
        <v>1.2114066234751866</v>
      </c>
      <c r="J26" s="88"/>
      <c r="K26" s="87">
        <f>IF(OR(K24="",L24=""),"",MAX(K24,L24)/MIN(K24,L24))</f>
        <v>1.0758758914756879</v>
      </c>
      <c r="L26" s="88"/>
      <c r="M26" s="87">
        <f>IF(OR(M24="",N24=""),"",MAX(M24,N24)/MIN(M24,N24))</f>
        <v>1.1753455493582845</v>
      </c>
      <c r="N26" s="88"/>
      <c r="O26" s="87">
        <f>IF(OR(O24="",P24=""),"",MAX(O24,P24)/MIN(O24,P24))</f>
        <v>1.1986966392703946</v>
      </c>
      <c r="P26" s="88"/>
      <c r="Q26" s="87">
        <f>IF(OR(Q24="",R24=""),"",MAX(Q24,R24)/MIN(Q24,R24))</f>
        <v>1.061389214406065</v>
      </c>
      <c r="R26" s="88"/>
      <c r="S26" s="87">
        <f>IF(OR(S24="",T24=""),"",MAX(S24,T24)/MIN(S24,T24))</f>
        <v>1.3003291206311067</v>
      </c>
      <c r="T26" s="88"/>
      <c r="U26" s="87">
        <f>IF(OR(U24="",V24=""),"",MAX(U24,V24)/MIN(U24,V24))</f>
        <v>1.0376808069587589</v>
      </c>
      <c r="V26" s="88"/>
      <c r="W26" s="87">
        <f>IF(OR(W24="",X24=""),"",MAX(W24,X24)/MIN(W24,X24))</f>
        <v>1.0481005340426448</v>
      </c>
      <c r="X26" s="88"/>
      <c r="Y26" s="87">
        <f>IF(OR(Y24="",Z24=""),"",MAX(Y24,Z24)/MIN(Y24,Z24))</f>
        <v>1.026462537653593</v>
      </c>
      <c r="Z26" s="88"/>
      <c r="AA26" s="87">
        <f>IF(OR(AA24="",AB24=""),"",MAX(AA24,AB24)/MIN(AA24,AB24))</f>
        <v>1.1028568870751343</v>
      </c>
      <c r="AB26" s="88"/>
      <c r="AC26" s="87">
        <f>IF(OR(AC24="",AD24=""),"",MAX(AC24,AD24)/MIN(AC24,AD24))</f>
        <v>1.057897979696606</v>
      </c>
      <c r="AD26" s="88"/>
      <c r="AE26" s="87">
        <f>IF(OR(AE24="",AF24=""),"",MAX(AE24,AF24)/MIN(AE24,AF24))</f>
        <v>1.0244758790520236</v>
      </c>
      <c r="AF26" s="88"/>
      <c r="AG26" s="87">
        <f>IF(OR(AG24="",AH24=""),"",MAX(AG24,AH24)/MIN(AG24,AH24))</f>
        <v>1.0365914742995364</v>
      </c>
      <c r="AH26" s="88"/>
      <c r="AI26" s="87">
        <f>IF(OR(AI24="",AJ24=""),"",MAX(AI24,AJ24)/MIN(AI24,AJ24))</f>
        <v>1.140369731321007</v>
      </c>
      <c r="AJ26" s="88"/>
      <c r="AK26" s="87">
        <f>IF(OR(AK24="",AL24=""),"",MAX(AK24,AL24)/MIN(AK24,AL24))</f>
        <v>1.0599217836742378</v>
      </c>
      <c r="AL26" s="88"/>
    </row>
    <row r="28" ht="12.75">
      <c r="C28" s="9" t="s">
        <v>45</v>
      </c>
    </row>
    <row r="29" ht="12.75">
      <c r="C29" s="9" t="s">
        <v>61</v>
      </c>
    </row>
    <row r="30" ht="12.75">
      <c r="C30" s="9" t="s">
        <v>46</v>
      </c>
    </row>
    <row r="31" ht="12.75">
      <c r="C31" s="9" t="s">
        <v>37</v>
      </c>
    </row>
    <row r="32" ht="12.75">
      <c r="C32" s="9" t="s">
        <v>42</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6" r:id="rId1"/>
  <headerFooter alignWithMargins="0">
    <oddHeader>&amp;LMacclesfield Quiz League&amp;C2022-3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32"/>
  <sheetViews>
    <sheetView zoomScale="75" zoomScaleNormal="75" workbookViewId="0" topLeftCell="A1">
      <selection activeCell="A4" sqref="A4"/>
    </sheetView>
  </sheetViews>
  <sheetFormatPr defaultColWidth="9.140625" defaultRowHeight="12.75"/>
  <cols>
    <col min="1" max="1" width="22.57421875" style="0" bestFit="1" customWidth="1"/>
    <col min="2" max="2" width="6.7109375" style="6" customWidth="1"/>
    <col min="3" max="3" width="8.140625" style="9" customWidth="1"/>
    <col min="4" max="4" width="5.8515625" style="9" customWidth="1"/>
    <col min="5" max="22" width="4.7109375" style="0" customWidth="1"/>
    <col min="23" max="24" width="5.7109375" style="0" bestFit="1" customWidth="1"/>
    <col min="25" max="38" width="4.7109375" style="0" customWidth="1"/>
  </cols>
  <sheetData>
    <row r="1" spans="1:38" ht="12.75">
      <c r="A1" s="3" t="s">
        <v>0</v>
      </c>
      <c r="B1" s="2" t="s">
        <v>7</v>
      </c>
      <c r="C1" s="39" t="s">
        <v>5</v>
      </c>
      <c r="D1" s="39"/>
      <c r="E1" s="7" t="s">
        <v>6</v>
      </c>
      <c r="F1" s="8"/>
      <c r="G1" s="22" t="s">
        <v>8</v>
      </c>
      <c r="H1" s="22"/>
      <c r="I1" s="7" t="s">
        <v>9</v>
      </c>
      <c r="J1" s="8"/>
      <c r="K1" s="22" t="s">
        <v>16</v>
      </c>
      <c r="L1" s="22"/>
      <c r="M1" s="7" t="s">
        <v>10</v>
      </c>
      <c r="N1" s="8"/>
      <c r="O1" s="22" t="s">
        <v>11</v>
      </c>
      <c r="P1" s="22"/>
      <c r="Q1" s="7" t="s">
        <v>12</v>
      </c>
      <c r="R1" s="8"/>
      <c r="S1" s="22" t="s">
        <v>13</v>
      </c>
      <c r="T1" s="22"/>
      <c r="U1" s="7" t="s">
        <v>14</v>
      </c>
      <c r="V1" s="8"/>
      <c r="W1" s="22" t="s">
        <v>15</v>
      </c>
      <c r="X1" s="22"/>
      <c r="Y1" s="7" t="s">
        <v>4</v>
      </c>
      <c r="Z1" s="8"/>
      <c r="AA1" s="22" t="s">
        <v>17</v>
      </c>
      <c r="AB1" s="8"/>
      <c r="AC1" s="58" t="s">
        <v>18</v>
      </c>
      <c r="AD1" s="58"/>
      <c r="AE1" s="58" t="s">
        <v>19</v>
      </c>
      <c r="AF1" s="58"/>
      <c r="AG1" s="58" t="s">
        <v>20</v>
      </c>
      <c r="AH1" s="58"/>
      <c r="AI1" s="58" t="s">
        <v>21</v>
      </c>
      <c r="AJ1" s="58"/>
      <c r="AK1" s="84" t="s">
        <v>22</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155" t="s">
        <v>70</v>
      </c>
      <c r="B3" s="30" t="s">
        <v>2</v>
      </c>
      <c r="C3" s="20">
        <f>IF(GKScores!C3="","",(GKScores!C3/GKScores!$AQ3)*100)</f>
        <v>103.3210332103321</v>
      </c>
      <c r="D3" s="18">
        <f>IF(GKScores!D3="","",(GKScores!D3/GKScores!$AQ3)*100)</f>
      </c>
      <c r="E3" s="20">
        <f>IF(GKScores!E3="","",(GKScores!E3/GKScores!$AQ3)*100)</f>
        <v>107.45387453874538</v>
      </c>
      <c r="F3" s="18">
        <f>IF(GKScores!F3="","",(GKScores!F3/GKScores!$AQ3)*100)</f>
      </c>
      <c r="G3" s="20">
        <f>IF(GKScores!G3="","",(GKScores!G3/GKScores!$AQ3)*100)</f>
        <v>97.12177121771217</v>
      </c>
      <c r="H3" s="18">
        <f>IF(GKScores!H3="","",(GKScores!H3/GKScores!$AQ3)*100)</f>
      </c>
      <c r="I3" s="20">
        <f>IF(GKScores!I3="","",(GKScores!I3/GKScores!$AQ3)*100)</f>
      </c>
      <c r="J3" s="18">
        <f>IF(GKScores!J3="","",(GKScores!J3/GKScores!$AQ3)*100)</f>
      </c>
      <c r="K3" s="20">
        <f>IF(GKScores!K3="","",(GKScores!K3/GKScores!$AQ3)*100)</f>
      </c>
      <c r="L3" s="18">
        <f>IF(GKScores!L3="","",(GKScores!L3/GKScores!$AQ3)*100)</f>
        <v>79.55719557195572</v>
      </c>
      <c r="M3" s="20">
        <f>IF(GKScores!M3="","",(GKScores!M3/GKScores!$AQ3)*100)</f>
      </c>
      <c r="N3" s="18">
        <f>IF(GKScores!N3="","",(GKScores!N3/GKScores!$AQ3)*100)</f>
        <v>99.18819188191881</v>
      </c>
      <c r="O3" s="20">
        <f>IF(GKScores!O3="","",(GKScores!O3/GKScores!$AQ3)*100)</f>
        <v>91.95571955719556</v>
      </c>
      <c r="P3" s="18">
        <f>IF(GKScores!P3="","",(GKScores!P3/GKScores!$AQ3)*100)</f>
      </c>
      <c r="Q3" s="20">
        <f>IF(GKScores!Q3="","",(GKScores!Q3/GKScores!$AQ3)*100)</f>
      </c>
      <c r="R3" s="18">
        <f>IF(GKScores!R3="","",(GKScores!R3/GKScores!$AQ3)*100)</f>
      </c>
      <c r="S3" s="20">
        <f>IF(GKScores!S3="","",(GKScores!S3/GKScores!$AQ3)*100)</f>
        <v>99.18819188191881</v>
      </c>
      <c r="T3" s="18">
        <f>IF(GKScores!T3="","",(GKScores!T3/GKScores!$AQ3)*100)</f>
      </c>
      <c r="U3" s="20">
        <f>IF(GKScores!U3="","",(GKScores!U3/GKScores!$AQ3)*100)</f>
      </c>
      <c r="V3" s="18">
        <f>IF(GKScores!V3="","",(GKScores!V3/GKScores!$AQ3)*100)</f>
        <v>120.88560885608854</v>
      </c>
      <c r="W3" s="20">
        <f>IF(GKScores!W3="","",(GKScores!W3/GKScores!$AQ3)*100)</f>
      </c>
      <c r="X3" s="18">
        <f>IF(GKScores!X3="","",(GKScores!X3/GKScores!$AQ3)*100)</f>
        <v>107.45387453874538</v>
      </c>
      <c r="Y3" s="20">
        <f>IF(GKScores!Y3="","",(GKScores!Y3/GKScores!$AQ3)*100)</f>
        <v>105.38745387453874</v>
      </c>
      <c r="Z3" s="18">
        <f>IF(GKScores!Z3="","",(GKScores!Z3/GKScores!$AQ3)*100)</f>
      </c>
      <c r="AA3" s="20">
        <f>IF(GKScores!AA3="","",(GKScores!AA3/GKScores!$AQ3)*100)</f>
      </c>
      <c r="AB3" s="18">
        <f>IF(GKScores!AB3="","",(GKScores!AB3/GKScores!$AQ3)*100)</f>
      </c>
      <c r="AC3" s="20">
        <f>IF(GKScores!AC3="","",(GKScores!AC3/GKScores!$AQ3)*100)</f>
        <v>92.98892988929889</v>
      </c>
      <c r="AD3" s="18">
        <f>IF(GKScores!AD3="","",(GKScores!AD3/GKScores!$AQ3)*100)</f>
      </c>
      <c r="AE3" s="20">
        <f>IF(GKScores!AE3="","",(GKScores!AE3/GKScores!$AQ3)*100)</f>
      </c>
      <c r="AF3" s="18">
        <f>IF(GKScores!AF3="","",(GKScores!AF3/GKScores!$AQ3)*100)</f>
        <v>96.08856088560886</v>
      </c>
      <c r="AG3" s="20">
        <f>IF(GKScores!AG3="","",(GKScores!AG3/GKScores!$AQ3)*100)</f>
      </c>
      <c r="AH3" s="18">
        <f>IF(GKScores!AH3="","",(GKScores!AH3/GKScores!$AQ3)*100)</f>
        <v>106.42066420664207</v>
      </c>
      <c r="AI3" s="20">
        <f>IF(GKScores!AI3="","",(GKScores!AI3/GKScores!$AQ3)*100)</f>
      </c>
      <c r="AJ3" s="18">
        <f>IF(GKScores!AJ3="","",(GKScores!AJ3/GKScores!$AQ3)*100)</f>
      </c>
      <c r="AK3" s="20">
        <f>IF(GKScores!AK3="","",(GKScores!AK3/GKScores!$AQ3)*100)</f>
      </c>
      <c r="AL3" s="18">
        <f>IF(GKScores!AL3="","",(GKScores!AL3/GKScores!$AQ3)*100)</f>
        <v>92.98892988929889</v>
      </c>
    </row>
    <row r="4" spans="1:38" ht="12.75">
      <c r="A4" s="155" t="s">
        <v>71</v>
      </c>
      <c r="B4" s="2" t="s">
        <v>2</v>
      </c>
      <c r="C4" s="20">
        <f>IF(GKScores!C4="","",(GKScores!C4/GKScores!$AQ4)*100)</f>
      </c>
      <c r="D4" s="18">
        <f>IF(GKScores!D4="","",(GKScores!D4/GKScores!$AQ4)*100)</f>
        <v>121.68968318440292</v>
      </c>
      <c r="E4" s="20">
        <f>IF(GKScores!E4="","",(GKScores!E4/GKScores!$AQ4)*100)</f>
      </c>
      <c r="F4" s="18">
        <f>IF(GKScores!F4="","",(GKScores!F4/GKScores!$AQ4)*100)</f>
      </c>
      <c r="G4" s="20">
        <f>IF(GKScores!G4="","",(GKScores!G4/GKScores!$AQ4)*100)</f>
        <v>103.49309504467912</v>
      </c>
      <c r="H4" s="18">
        <f>IF(GKScores!H4="","",(GKScores!H4/GKScores!$AQ4)*100)</f>
      </c>
      <c r="I4" s="20">
        <f>IF(GKScores!I4="","",(GKScores!I4/GKScores!$AQ4)*100)</f>
      </c>
      <c r="J4" s="18">
        <f>IF(GKScores!J4="","",(GKScores!J4/GKScores!$AQ4)*100)</f>
        <v>96.6693744922827</v>
      </c>
      <c r="K4" s="20">
        <f>IF(GKScores!K4="","",(GKScores!K4/GKScores!$AQ4)*100)</f>
        <v>110.31681559707553</v>
      </c>
      <c r="L4" s="18">
        <f>IF(GKScores!L4="","",(GKScores!L4/GKScores!$AQ4)*100)</f>
      </c>
      <c r="M4" s="20">
        <f>IF(GKScores!M4="","",(GKScores!M4/GKScores!$AQ4)*100)</f>
      </c>
      <c r="N4" s="18">
        <f>IF(GKScores!N4="","",(GKScores!N4/GKScores!$AQ4)*100)</f>
      </c>
      <c r="O4" s="20">
        <f>IF(GKScores!O4="","",(GKScores!O4/GKScores!$AQ4)*100)</f>
        <v>98.94394800974817</v>
      </c>
      <c r="P4" s="18">
        <f>IF(GKScores!P4="","",(GKScores!P4/GKScores!$AQ4)*100)</f>
      </c>
      <c r="Q4" s="20">
        <f>IF(GKScores!Q4="","",(GKScores!Q4/GKScores!$AQ4)*100)</f>
      </c>
      <c r="R4" s="18">
        <f>IF(GKScores!R4="","",(GKScores!R4/GKScores!$AQ4)*100)</f>
        <v>75.06092607636067</v>
      </c>
      <c r="S4" s="20">
        <f>IF(GKScores!S4="","",(GKScores!S4/GKScores!$AQ4)*100)</f>
      </c>
      <c r="T4" s="18">
        <f>IF(GKScores!T4="","",(GKScores!T4/GKScores!$AQ4)*100)</f>
        <v>79.61007311129164</v>
      </c>
      <c r="U4" s="20">
        <f>IF(GKScores!U4="","",(GKScores!U4/GKScores!$AQ4)*100)</f>
      </c>
      <c r="V4" s="18">
        <f>IF(GKScores!V4="","",(GKScores!V4/GKScores!$AQ4)*100)</f>
        <v>131.92526401299756</v>
      </c>
      <c r="W4" s="20">
        <f>IF(GKScores!W4="","",(GKScores!W4/GKScores!$AQ4)*100)</f>
      </c>
      <c r="X4" s="18">
        <f>IF(GKScores!X4="","",(GKScores!X4/GKScores!$AQ4)*100)</f>
      </c>
      <c r="Y4" s="20">
        <f>IF(GKScores!Y4="","",(GKScores!Y4/GKScores!$AQ4)*100)</f>
        <v>104.63038180341186</v>
      </c>
      <c r="Z4" s="18">
        <f>IF(GKScores!Z4="","",(GKScores!Z4/GKScores!$AQ4)*100)</f>
      </c>
      <c r="AA4" s="20">
        <f>IF(GKScores!AA4="","",(GKScores!AA4/GKScores!$AQ4)*100)</f>
      </c>
      <c r="AB4" s="18">
        <f>IF(GKScores!AB4="","",(GKScores!AB4/GKScores!$AQ4)*100)</f>
        <v>108.04224207961006</v>
      </c>
      <c r="AC4" s="20">
        <f>IF(GKScores!AC4="","",(GKScores!AC4/GKScores!$AQ4)*100)</f>
      </c>
      <c r="AD4" s="18">
        <f>IF(GKScores!AD4="","",(GKScores!AD4/GKScores!$AQ4)*100)</f>
        <v>105.76766856214459</v>
      </c>
      <c r="AE4" s="20">
        <f>IF(GKScores!AE4="","",(GKScores!AE4/GKScores!$AQ4)*100)</f>
      </c>
      <c r="AF4" s="18">
        <f>IF(GKScores!AF4="","",(GKScores!AF4/GKScores!$AQ4)*100)</f>
      </c>
      <c r="AG4" s="20">
        <f>IF(GKScores!AG4="","",(GKScores!AG4/GKScores!$AQ4)*100)</f>
        <v>95.53208773354996</v>
      </c>
      <c r="AH4" s="18">
        <f>IF(GKScores!AH4="","",(GKScores!AH4/GKScores!$AQ4)*100)</f>
      </c>
      <c r="AI4" s="20">
        <f>IF(GKScores!AI4="","",(GKScores!AI4/GKScores!$AQ4)*100)</f>
        <v>101.21852152721364</v>
      </c>
      <c r="AJ4" s="18">
        <f>IF(GKScores!AJ4="","",(GKScores!AJ4/GKScores!$AQ4)*100)</f>
      </c>
      <c r="AK4" s="20">
        <f>IF(GKScores!AK4="","",(GKScores!AK4/GKScores!$AQ4)*100)</f>
        <v>67.09991876523151</v>
      </c>
      <c r="AL4" s="18">
        <f>IF(GKScores!AL4="","",(GKScores!AL4/GKScores!$AQ4)*100)</f>
      </c>
    </row>
    <row r="5" spans="1:38" ht="12.75">
      <c r="A5" s="155" t="s">
        <v>72</v>
      </c>
      <c r="B5" s="30" t="s">
        <v>2</v>
      </c>
      <c r="C5" s="20">
        <f>IF(GKScores!C5="","",(GKScores!C5/GKScores!$AQ5)*100)</f>
      </c>
      <c r="D5" s="18">
        <f>IF(GKScores!D5="","",(GKScores!D5/GKScores!$AQ5)*100)</f>
        <v>107.78871978513875</v>
      </c>
      <c r="E5" s="20">
        <f>IF(GKScores!E5="","",(GKScores!E5/GKScores!$AQ5)*100)</f>
        <v>99.01521933751118</v>
      </c>
      <c r="F5" s="18">
        <f>IF(GKScores!F5="","",(GKScores!F5/GKScores!$AQ5)*100)</f>
      </c>
      <c r="G5" s="20">
        <f>IF(GKScores!G5="","",(GKScores!G5/GKScores!$AQ5)*100)</f>
      </c>
      <c r="H5" s="18">
        <f>IF(GKScores!H5="","",(GKScores!H5/GKScores!$AQ5)*100)</f>
        <v>115.3088630259624</v>
      </c>
      <c r="I5" s="20">
        <f>IF(GKScores!I5="","",(GKScores!I5/GKScores!$AQ5)*100)</f>
      </c>
      <c r="J5" s="18">
        <f>IF(GKScores!J5="","",(GKScores!J5/GKScores!$AQ5)*100)</f>
      </c>
      <c r="K5" s="20">
        <f>IF(GKScores!K5="","",(GKScores!K5/GKScores!$AQ5)*100)</f>
      </c>
      <c r="L5" s="18">
        <f>IF(GKScores!L5="","",(GKScores!L5/GKScores!$AQ5)*100)</f>
      </c>
      <c r="M5" s="20">
        <f>IF(GKScores!M5="","",(GKScores!M5/GKScores!$AQ5)*100)</f>
      </c>
      <c r="N5" s="18">
        <f>IF(GKScores!N5="","",(GKScores!N5/GKScores!$AQ5)*100)</f>
        <v>97.76186213070724</v>
      </c>
      <c r="O5" s="20">
        <f>IF(GKScores!O5="","",(GKScores!O5/GKScores!$AQ5)*100)</f>
      </c>
      <c r="P5" s="18">
        <f>IF(GKScores!P5="","",(GKScores!P5/GKScores!$AQ5)*100)</f>
        <v>104.02864816472695</v>
      </c>
      <c r="Q5" s="20">
        <f>IF(GKScores!Q5="","",(GKScores!Q5/GKScores!$AQ5)*100)</f>
      </c>
      <c r="R5" s="18">
        <f>IF(GKScores!R5="","",(GKScores!R5/GKScores!$AQ5)*100)</f>
        <v>92.74843330349148</v>
      </c>
      <c r="S5" s="20">
        <f>IF(GKScores!S5="","",(GKScores!S5/GKScores!$AQ5)*100)</f>
        <v>68.93464637421664</v>
      </c>
      <c r="T5" s="18">
        <f>IF(GKScores!T5="","",(GKScores!T5/GKScores!$AQ5)*100)</f>
      </c>
      <c r="U5" s="20">
        <f>IF(GKScores!U5="","",(GKScores!U5/GKScores!$AQ5)*100)</f>
      </c>
      <c r="V5" s="18">
        <f>IF(GKScores!V5="","",(GKScores!V5/GKScores!$AQ5)*100)</f>
        <v>110.29543419874663</v>
      </c>
      <c r="W5" s="20">
        <f>IF(GKScores!W5="","",(GKScores!W5/GKScores!$AQ5)*100)</f>
        <v>85.22829006266785</v>
      </c>
      <c r="X5" s="18">
        <f>IF(GKScores!X5="","",(GKScores!X5/GKScores!$AQ5)*100)</f>
      </c>
      <c r="Y5" s="20">
        <f>IF(GKScores!Y5="","",(GKScores!Y5/GKScores!$AQ5)*100)</f>
      </c>
      <c r="Z5" s="18">
        <f>IF(GKScores!Z5="","",(GKScores!Z5/GKScores!$AQ5)*100)</f>
        <v>129.09579230080573</v>
      </c>
      <c r="AA5" s="20">
        <f>IF(GKScores!AA5="","",(GKScores!AA5/GKScores!$AQ5)*100)</f>
      </c>
      <c r="AB5" s="18">
        <f>IF(GKScores!AB5="","",(GKScores!AB5/GKScores!$AQ5)*100)</f>
      </c>
      <c r="AC5" s="20">
        <f>IF(GKScores!AC5="","",(GKScores!AC5/GKScores!$AQ5)*100)</f>
      </c>
      <c r="AD5" s="18">
        <f>IF(GKScores!AD5="","",(GKScores!AD5/GKScores!$AQ5)*100)</f>
      </c>
      <c r="AE5" s="20">
        <f>IF(GKScores!AE5="","",(GKScores!AE5/GKScores!$AQ5)*100)</f>
        <v>97.76186213070724</v>
      </c>
      <c r="AF5" s="18">
        <f>IF(GKScores!AF5="","",(GKScores!AF5/GKScores!$AQ5)*100)</f>
      </c>
      <c r="AG5" s="20">
        <f>IF(GKScores!AG5="","",(GKScores!AG5/GKScores!$AQ5)*100)</f>
        <v>97.76186213070724</v>
      </c>
      <c r="AH5" s="18">
        <f>IF(GKScores!AH5="","",(GKScores!AH5/GKScores!$AQ5)*100)</f>
      </c>
      <c r="AI5" s="20">
        <f>IF(GKScores!AI5="","",(GKScores!AI5/GKScores!$AQ5)*100)</f>
        <v>110.29543419874663</v>
      </c>
      <c r="AJ5" s="18">
        <f>IF(GKScores!AJ5="","",(GKScores!AJ5/GKScores!$AQ5)*100)</f>
      </c>
      <c r="AK5" s="20">
        <f>IF(GKScores!AK5="","",(GKScores!AK5/GKScores!$AQ5)*100)</f>
        <v>83.97493285586391</v>
      </c>
      <c r="AL5" s="18">
        <f>IF(GKScores!AL5="","",(GKScores!AL5/GKScores!$AQ5)*100)</f>
      </c>
    </row>
    <row r="6" spans="1:38" ht="12.75">
      <c r="A6" s="155" t="s">
        <v>73</v>
      </c>
      <c r="B6" s="30" t="s">
        <v>2</v>
      </c>
      <c r="C6" s="20">
        <f>IF(GKScores!C6="","",(GKScores!C6/GKScores!$AQ6)*100)</f>
      </c>
      <c r="D6" s="18">
        <f>IF(GKScores!D6="","",(GKScores!D6/GKScores!$AQ6)*100)</f>
      </c>
      <c r="E6" s="20">
        <f>IF(GKScores!E6="","",(GKScores!E6/GKScores!$AQ6)*100)</f>
      </c>
      <c r="F6" s="18">
        <f>IF(GKScores!F6="","",(GKScores!F6/GKScores!$AQ6)*100)</f>
        <v>106.1328790459966</v>
      </c>
      <c r="G6" s="20">
        <f>IF(GKScores!G6="","",(GKScores!G6/GKScores!$AQ6)*100)</f>
        <v>98.9778534923339</v>
      </c>
      <c r="H6" s="18">
        <f>IF(GKScores!H6="","",(GKScores!H6/GKScores!$AQ6)*100)</f>
      </c>
      <c r="I6" s="20">
        <f>IF(GKScores!I6="","",(GKScores!I6/GKScores!$AQ6)*100)</f>
        <v>110.9028960817717</v>
      </c>
      <c r="J6" s="18">
        <f>IF(GKScores!J6="","",(GKScores!J6/GKScores!$AQ6)*100)</f>
      </c>
      <c r="K6" s="20">
        <f>IF(GKScores!K6="","",(GKScores!K6/GKScores!$AQ6)*100)</f>
      </c>
      <c r="L6" s="18">
        <f>IF(GKScores!L6="","",(GKScores!L6/GKScores!$AQ6)*100)</f>
        <v>121.63543441226574</v>
      </c>
      <c r="M6" s="20">
        <f>IF(GKScores!M6="","",(GKScores!M6/GKScores!$AQ6)*100)</f>
        <v>88.24531516183986</v>
      </c>
      <c r="N6" s="18">
        <f>IF(GKScores!N6="","",(GKScores!N6/GKScores!$AQ6)*100)</f>
      </c>
      <c r="O6" s="20">
        <f>IF(GKScores!O6="","",(GKScores!O6/GKScores!$AQ6)*100)</f>
      </c>
      <c r="P6" s="18">
        <f>IF(GKScores!P6="","",(GKScores!P6/GKScores!$AQ6)*100)</f>
      </c>
      <c r="Q6" s="20">
        <f>IF(GKScores!Q6="","",(GKScores!Q6/GKScores!$AQ6)*100)</f>
        <v>93.01533219761498</v>
      </c>
      <c r="R6" s="18">
        <f>IF(GKScores!R6="","",(GKScores!R6/GKScores!$AQ6)*100)</f>
      </c>
      <c r="S6" s="20">
        <f>IF(GKScores!S6="","",(GKScores!S6/GKScores!$AQ6)*100)</f>
        <v>107.32538330494037</v>
      </c>
      <c r="T6" s="18">
        <f>IF(GKScores!T6="","",(GKScores!T6/GKScores!$AQ6)*100)</f>
      </c>
      <c r="U6" s="20">
        <f>IF(GKScores!U6="","",(GKScores!U6/GKScores!$AQ6)*100)</f>
      </c>
      <c r="V6" s="18">
        <f>IF(GKScores!V6="","",(GKScores!V6/GKScores!$AQ6)*100)</f>
      </c>
      <c r="W6" s="20">
        <f>IF(GKScores!W6="","",(GKScores!W6/GKScores!$AQ6)*100)</f>
        <v>79.89778534923339</v>
      </c>
      <c r="X6" s="18">
        <f>IF(GKScores!X6="","",(GKScores!X6/GKScores!$AQ6)*100)</f>
      </c>
      <c r="Y6" s="20">
        <f>IF(GKScores!Y6="","",(GKScores!Y6/GKScores!$AQ6)*100)</f>
      </c>
      <c r="Z6" s="18">
        <f>IF(GKScores!Z6="","",(GKScores!Z6/GKScores!$AQ6)*100)</f>
        <v>125.21294718909711</v>
      </c>
      <c r="AA6" s="20">
        <f>IF(GKScores!AA6="","",(GKScores!AA6/GKScores!$AQ6)*100)</f>
        <v>96.59284497444634</v>
      </c>
      <c r="AB6" s="18">
        <f>IF(GKScores!AB6="","",(GKScores!AB6/GKScores!$AQ6)*100)</f>
      </c>
      <c r="AC6" s="20">
        <f>IF(GKScores!AC6="","",(GKScores!AC6/GKScores!$AQ6)*100)</f>
        <v>79.89778534923339</v>
      </c>
      <c r="AD6" s="18">
        <f>IF(GKScores!AD6="","",(GKScores!AD6/GKScores!$AQ6)*100)</f>
      </c>
      <c r="AE6" s="20">
        <f>IF(GKScores!AE6="","",(GKScores!AE6/GKScores!$AQ6)*100)</f>
        <v>98.9778534923339</v>
      </c>
      <c r="AF6" s="18">
        <f>IF(GKScores!AF6="","",(GKScores!AF6/GKScores!$AQ6)*100)</f>
      </c>
      <c r="AG6" s="20">
        <f>IF(GKScores!AG6="","",(GKScores!AG6/GKScores!$AQ6)*100)</f>
      </c>
      <c r="AH6" s="18">
        <f>IF(GKScores!AH6="","",(GKScores!AH6/GKScores!$AQ6)*100)</f>
      </c>
      <c r="AI6" s="20">
        <f>IF(GKScores!AI6="","",(GKScores!AI6/GKScores!$AQ6)*100)</f>
      </c>
      <c r="AJ6" s="18">
        <f>IF(GKScores!AJ6="","",(GKScores!AJ6/GKScores!$AQ6)*100)</f>
        <v>115.67291311754684</v>
      </c>
      <c r="AK6" s="20">
        <f>IF(GKScores!AK6="","",(GKScores!AK6/GKScores!$AQ6)*100)</f>
      </c>
      <c r="AL6" s="18">
        <f>IF(GKScores!AL6="","",(GKScores!AL6/GKScores!$AQ6)*100)</f>
        <v>77.51277683134582</v>
      </c>
    </row>
    <row r="7" spans="1:38" ht="12.75">
      <c r="A7" s="155" t="s">
        <v>74</v>
      </c>
      <c r="B7" s="30" t="s">
        <v>2</v>
      </c>
      <c r="C7" s="20">
        <f>IF(GKScores!C7="","",(GKScores!C7/GKScores!$AQ7)*100)</f>
      </c>
      <c r="D7" s="18">
        <f>IF(GKScores!D7="","",(GKScores!D7/GKScores!$AQ7)*100)</f>
      </c>
      <c r="E7" s="20">
        <f>IF(GKScores!E7="","",(GKScores!E7/GKScores!$AQ7)*100)</f>
      </c>
      <c r="F7" s="18">
        <f>IF(GKScores!F7="","",(GKScores!F7/GKScores!$AQ7)*100)</f>
        <v>106.6153846153846</v>
      </c>
      <c r="G7" s="20">
        <f>IF(GKScores!G7="","",(GKScores!G7/GKScores!$AQ7)*100)</f>
      </c>
      <c r="H7" s="18">
        <f>IF(GKScores!H7="","",(GKScores!H7/GKScores!$AQ7)*100)</f>
        <v>103.38461538461539</v>
      </c>
      <c r="I7" s="20">
        <f>IF(GKScores!I7="","",(GKScores!I7/GKScores!$AQ7)*100)</f>
        <v>116.3076923076923</v>
      </c>
      <c r="J7" s="18">
        <f>IF(GKScores!J7="","",(GKScores!J7/GKScores!$AQ7)*100)</f>
      </c>
      <c r="K7" s="20">
        <f>IF(GKScores!K7="","",(GKScores!K7/GKScores!$AQ7)*100)</f>
      </c>
      <c r="L7" s="18">
        <f>IF(GKScores!L7="","",(GKScores!L7/GKScores!$AQ7)*100)</f>
      </c>
      <c r="M7" s="20">
        <f>IF(GKScores!M7="","",(GKScores!M7/GKScores!$AQ7)*100)</f>
        <v>107.6923076923077</v>
      </c>
      <c r="N7" s="18">
        <f>IF(GKScores!N7="","",(GKScores!N7/GKScores!$AQ7)*100)</f>
      </c>
      <c r="O7" s="20">
        <f>IF(GKScores!O7="","",(GKScores!O7/GKScores!$AQ7)*100)</f>
      </c>
      <c r="P7" s="18">
        <f>IF(GKScores!P7="","",(GKScores!P7/GKScores!$AQ7)*100)</f>
        <v>95.84615384615384</v>
      </c>
      <c r="Q7" s="20">
        <f>IF(GKScores!Q7="","",(GKScores!Q7/GKScores!$AQ7)*100)</f>
        <v>110.92307692307692</v>
      </c>
      <c r="R7" s="18">
        <f>IF(GKScores!R7="","",(GKScores!R7/GKScores!$AQ7)*100)</f>
      </c>
      <c r="S7" s="20">
        <f>IF(GKScores!S7="","",(GKScores!S7/GKScores!$AQ7)*100)</f>
      </c>
      <c r="T7" s="18">
        <f>IF(GKScores!T7="","",(GKScores!T7/GKScores!$AQ7)*100)</f>
        <v>78.61538461538461</v>
      </c>
      <c r="U7" s="20">
        <f>IF(GKScores!U7="","",(GKScores!U7/GKScores!$AQ7)*100)</f>
      </c>
      <c r="V7" s="18">
        <f>IF(GKScores!V7="","",(GKScores!V7/GKScores!$AQ7)*100)</f>
      </c>
      <c r="W7" s="20">
        <f>IF(GKScores!W7="","",(GKScores!W7/GKScores!$AQ7)*100)</f>
        <v>91.53846153846153</v>
      </c>
      <c r="X7" s="18">
        <f>IF(GKScores!X7="","",(GKScores!X7/GKScores!$AQ7)*100)</f>
      </c>
      <c r="Y7" s="20">
        <f>IF(GKScores!Y7="","",(GKScores!Y7/GKScores!$AQ7)*100)</f>
        <v>106.6153846153846</v>
      </c>
      <c r="Z7" s="18">
        <f>IF(GKScores!Z7="","",(GKScores!Z7/GKScores!$AQ7)*100)</f>
      </c>
      <c r="AA7" s="20">
        <f>IF(GKScores!AA7="","",(GKScores!AA7/GKScores!$AQ7)*100)</f>
      </c>
      <c r="AB7" s="18">
        <f>IF(GKScores!AB7="","",(GKScores!AB7/GKScores!$AQ7)*100)</f>
        <v>85.07692307692307</v>
      </c>
      <c r="AC7" s="20">
        <f>IF(GKScores!AC7="","",(GKScores!AC7/GKScores!$AQ7)*100)</f>
      </c>
      <c r="AD7" s="18">
        <f>IF(GKScores!AD7="","",(GKScores!AD7/GKScores!$AQ7)*100)</f>
      </c>
      <c r="AE7" s="20">
        <f>IF(GKScores!AE7="","",(GKScores!AE7/GKScores!$AQ7)*100)</f>
      </c>
      <c r="AF7" s="18">
        <f>IF(GKScores!AF7="","",(GKScores!AF7/GKScores!$AQ7)*100)</f>
        <v>101.23076923076924</v>
      </c>
      <c r="AG7" s="20">
        <f>IF(GKScores!AG7="","",(GKScores!AG7/GKScores!$AQ7)*100)</f>
        <v>107.6923076923077</v>
      </c>
      <c r="AH7" s="18">
        <f>IF(GKScores!AH7="","",(GKScores!AH7/GKScores!$AQ7)*100)</f>
      </c>
      <c r="AI7" s="20">
        <f>IF(GKScores!AI7="","",(GKScores!AI7/GKScores!$AQ7)*100)</f>
      </c>
      <c r="AJ7" s="18">
        <f>IF(GKScores!AJ7="","",(GKScores!AJ7/GKScores!$AQ7)*100)</f>
        <v>114.15384615384613</v>
      </c>
      <c r="AK7" s="20">
        <f>IF(GKScores!AK7="","",(GKScores!AK7/GKScores!$AQ7)*100)</f>
      </c>
      <c r="AL7" s="18">
        <f>IF(GKScores!AL7="","",(GKScores!AL7/GKScores!$AQ7)*100)</f>
        <v>74.3076923076923</v>
      </c>
    </row>
    <row r="8" spans="1:38" ht="12.75">
      <c r="A8" s="155" t="s">
        <v>75</v>
      </c>
      <c r="B8" s="30" t="s">
        <v>2</v>
      </c>
      <c r="C8" s="20">
        <f>IF(GKScores!C8="","",(GKScores!C8/GKScores!$AQ8)*100)</f>
      </c>
      <c r="D8" s="18">
        <f>IF(GKScores!D8="","",(GKScores!D8/GKScores!$AQ8)*100)</f>
        <v>117.86237188872622</v>
      </c>
      <c r="E8" s="20">
        <f>IF(GKScores!E8="","",(GKScores!E8/GKScores!$AQ8)*100)</f>
        <v>102.48901903367495</v>
      </c>
      <c r="F8" s="18">
        <f>IF(GKScores!F8="","",(GKScores!F8/GKScores!$AQ8)*100)</f>
      </c>
      <c r="G8" s="20">
        <f>IF(GKScores!G8="","",(GKScores!G8/GKScores!$AQ8)*100)</f>
      </c>
      <c r="H8" s="18">
        <f>IF(GKScores!H8="","",(GKScores!H8/GKScores!$AQ8)*100)</f>
      </c>
      <c r="I8" s="20">
        <f>IF(GKScores!I8="","",(GKScores!I8/GKScores!$AQ8)*100)</f>
        <v>103.51390922401171</v>
      </c>
      <c r="J8" s="18">
        <f>IF(GKScores!J8="","",(GKScores!J8/GKScores!$AQ8)*100)</f>
      </c>
      <c r="K8" s="20">
        <f>IF(GKScores!K8="","",(GKScores!K8/GKScores!$AQ8)*100)</f>
        <v>93.26500732064422</v>
      </c>
      <c r="L8" s="18">
        <f>IF(GKScores!L8="","",(GKScores!L8/GKScores!$AQ8)*100)</f>
      </c>
      <c r="M8" s="20">
        <f>IF(GKScores!M8="","",(GKScores!M8/GKScores!$AQ8)*100)</f>
      </c>
      <c r="N8" s="18">
        <f>IF(GKScores!N8="","",(GKScores!N8/GKScores!$AQ8)*100)</f>
        <v>99.41434846266472</v>
      </c>
      <c r="O8" s="20">
        <f>IF(GKScores!O8="","",(GKScores!O8/GKScores!$AQ8)*100)</f>
        <v>89.16544655929722</v>
      </c>
      <c r="P8" s="18">
        <f>IF(GKScores!P8="","",(GKScores!P8/GKScores!$AQ8)*100)</f>
      </c>
      <c r="Q8" s="20">
        <f>IF(GKScores!Q8="","",(GKScores!Q8/GKScores!$AQ8)*100)</f>
      </c>
      <c r="R8" s="18">
        <f>IF(GKScores!R8="","",(GKScores!R8/GKScores!$AQ8)*100)</f>
      </c>
      <c r="S8" s="20">
        <f>IF(GKScores!S8="","",(GKScores!S8/GKScores!$AQ8)*100)</f>
      </c>
      <c r="T8" s="18">
        <f>IF(GKScores!T8="","",(GKScores!T8/GKScores!$AQ8)*100)</f>
        <v>77.89165446559298</v>
      </c>
      <c r="U8" s="20">
        <f>IF(GKScores!U8="","",(GKScores!U8/GKScores!$AQ8)*100)</f>
        <v>113.76281112737921</v>
      </c>
      <c r="V8" s="18">
        <f>IF(GKScores!V8="","",(GKScores!V8/GKScores!$AQ8)*100)</f>
      </c>
      <c r="W8" s="20">
        <f>IF(GKScores!W8="","",(GKScores!W8/GKScores!$AQ8)*100)</f>
      </c>
      <c r="X8" s="18">
        <f>IF(GKScores!X8="","",(GKScores!X8/GKScores!$AQ8)*100)</f>
        <v>110.68814055636895</v>
      </c>
      <c r="Y8" s="20">
        <f>IF(GKScores!Y8="","",(GKScores!Y8/GKScores!$AQ8)*100)</f>
      </c>
      <c r="Z8" s="18">
        <f>IF(GKScores!Z8="","",(GKScores!Z8/GKScores!$AQ8)*100)</f>
      </c>
      <c r="AA8" s="20">
        <f>IF(GKScores!AA8="","",(GKScores!AA8/GKScores!$AQ8)*100)</f>
        <v>96.33967789165446</v>
      </c>
      <c r="AB8" s="18">
        <f>IF(GKScores!AB8="","",(GKScores!AB8/GKScores!$AQ8)*100)</f>
      </c>
      <c r="AC8" s="20">
        <f>IF(GKScores!AC8="","",(GKScores!AC8/GKScores!$AQ8)*100)</f>
      </c>
      <c r="AD8" s="18">
        <f>IF(GKScores!AD8="","",(GKScores!AD8/GKScores!$AQ8)*100)</f>
        <v>98.38945827232797</v>
      </c>
      <c r="AE8" s="20">
        <f>IF(GKScores!AE8="","",(GKScores!AE8/GKScores!$AQ8)*100)</f>
        <v>100.43923865300147</v>
      </c>
      <c r="AF8" s="18">
        <f>IF(GKScores!AF8="","",(GKScores!AF8/GKScores!$AQ8)*100)</f>
      </c>
      <c r="AG8" s="20">
        <f>IF(GKScores!AG8="","",(GKScores!AG8/GKScores!$AQ8)*100)</f>
      </c>
      <c r="AH8" s="18">
        <f>IF(GKScores!AH8="","",(GKScores!AH8/GKScores!$AQ8)*100)</f>
        <v>105.56368960468521</v>
      </c>
      <c r="AI8" s="20">
        <f>IF(GKScores!AI8="","",(GKScores!AI8/GKScores!$AQ8)*100)</f>
      </c>
      <c r="AJ8" s="18">
        <f>IF(GKScores!AJ8="","",(GKScores!AJ8/GKScores!$AQ8)*100)</f>
      </c>
      <c r="AK8" s="20">
        <f>IF(GKScores!AK8="","",(GKScores!AK8/GKScores!$AQ8)*100)</f>
      </c>
      <c r="AL8" s="18">
        <f>IF(GKScores!AL8="","",(GKScores!AL8/GKScores!$AQ8)*100)</f>
        <v>91.21522693997072</v>
      </c>
    </row>
    <row r="9" spans="1:38" ht="12.75">
      <c r="A9" s="155" t="s">
        <v>76</v>
      </c>
      <c r="B9" s="30" t="s">
        <v>2</v>
      </c>
      <c r="C9" s="20">
        <f>IF(GKScores!C9="","",(GKScores!C9/GKScores!$AQ9)*100)</f>
        <v>102.65995686556433</v>
      </c>
      <c r="D9" s="18">
        <f>IF(GKScores!D9="","",(GKScores!D9/GKScores!$AQ9)*100)</f>
      </c>
      <c r="E9" s="20">
        <f>IF(GKScores!E9="","",(GKScores!E9/GKScores!$AQ9)*100)</f>
      </c>
      <c r="F9" s="18">
        <f>IF(GKScores!F9="","",(GKScores!F9/GKScores!$AQ9)*100)</f>
        <v>107.6923076923077</v>
      </c>
      <c r="G9" s="20">
        <f>IF(GKScores!G9="","",(GKScores!G9/GKScores!$AQ9)*100)</f>
      </c>
      <c r="H9" s="18">
        <f>IF(GKScores!H9="","",(GKScores!H9/GKScores!$AQ9)*100)</f>
      </c>
      <c r="I9" s="20">
        <f>IF(GKScores!I9="","",(GKScores!I9/GKScores!$AQ9)*100)</f>
      </c>
      <c r="J9" s="18">
        <f>IF(GKScores!J9="","",(GKScores!J9/GKScores!$AQ9)*100)</f>
        <v>82.53055355859094</v>
      </c>
      <c r="K9" s="20">
        <f>IF(GKScores!K9="","",(GKScores!K9/GKScores!$AQ9)*100)</f>
        <v>109.70524802300503</v>
      </c>
      <c r="L9" s="18">
        <f>IF(GKScores!L9="","",(GKScores!L9/GKScores!$AQ9)*100)</f>
      </c>
      <c r="M9" s="20">
        <f>IF(GKScores!M9="","",(GKScores!M9/GKScores!$AQ9)*100)</f>
        <v>98.63407620416966</v>
      </c>
      <c r="N9" s="18">
        <f>IF(GKScores!N9="","",(GKScores!N9/GKScores!$AQ9)*100)</f>
      </c>
      <c r="O9" s="20">
        <f>IF(GKScores!O9="","",(GKScores!O9/GKScores!$AQ9)*100)</f>
      </c>
      <c r="P9" s="18">
        <f>IF(GKScores!P9="","",(GKScores!P9/GKScores!$AQ9)*100)</f>
      </c>
      <c r="Q9" s="20">
        <f>IF(GKScores!Q9="","",(GKScores!Q9/GKScores!$AQ9)*100)</f>
        <v>103.666427030913</v>
      </c>
      <c r="R9" s="18">
        <f>IF(GKScores!R9="","",(GKScores!R9/GKScores!$AQ9)*100)</f>
      </c>
      <c r="S9" s="20">
        <f>IF(GKScores!S9="","",(GKScores!S9/GKScores!$AQ9)*100)</f>
      </c>
      <c r="T9" s="18">
        <f>IF(GKScores!T9="","",(GKScores!T9/GKScores!$AQ9)*100)</f>
        <v>83.53702372393961</v>
      </c>
      <c r="U9" s="20">
        <f>IF(GKScores!U9="","",(GKScores!U9/GKScores!$AQ9)*100)</f>
        <v>109.70524802300503</v>
      </c>
      <c r="V9" s="18">
        <f>IF(GKScores!V9="","",(GKScores!V9/GKScores!$AQ9)*100)</f>
      </c>
      <c r="W9" s="20">
        <f>IF(GKScores!W9="","",(GKScores!W9/GKScores!$AQ9)*100)</f>
      </c>
      <c r="X9" s="18">
        <f>IF(GKScores!X9="","",(GKScores!X9/GKScores!$AQ9)*100)</f>
        <v>106.68583752695902</v>
      </c>
      <c r="Y9" s="20">
        <f>IF(GKScores!Y9="","",(GKScores!Y9/GKScores!$AQ9)*100)</f>
      </c>
      <c r="Z9" s="18">
        <f>IF(GKScores!Z9="","",(GKScores!Z9/GKScores!$AQ9)*100)</f>
      </c>
      <c r="AA9" s="20">
        <f>IF(GKScores!AA9="","",(GKScores!AA9/GKScores!$AQ9)*100)</f>
        <v>110.7117181883537</v>
      </c>
      <c r="AB9" s="18">
        <f>IF(GKScores!AB9="","",(GKScores!AB9/GKScores!$AQ9)*100)</f>
      </c>
      <c r="AC9" s="20">
        <f>IF(GKScores!AC9="","",(GKScores!AC9/GKScores!$AQ9)*100)</f>
      </c>
      <c r="AD9" s="18">
        <f>IF(GKScores!AD9="","",(GKScores!AD9/GKScores!$AQ9)*100)</f>
        <v>95.61466570812365</v>
      </c>
      <c r="AE9" s="20">
        <f>IF(GKScores!AE9="","",(GKScores!AE9/GKScores!$AQ9)*100)</f>
      </c>
      <c r="AF9" s="18">
        <f>IF(GKScores!AF9="","",(GKScores!AF9/GKScores!$AQ9)*100)</f>
        <v>101.65348670021568</v>
      </c>
      <c r="AG9" s="20">
        <f>IF(GKScores!AG9="","",(GKScores!AG9/GKScores!$AQ9)*100)</f>
      </c>
      <c r="AH9" s="18">
        <f>IF(GKScores!AH9="","",(GKScores!AH9/GKScores!$AQ9)*100)</f>
      </c>
      <c r="AI9" s="20">
        <f>IF(GKScores!AI9="","",(GKScores!AI9/GKScores!$AQ9)*100)</f>
        <v>95.61466570812365</v>
      </c>
      <c r="AJ9" s="18">
        <f>IF(GKScores!AJ9="","",(GKScores!AJ9/GKScores!$AQ9)*100)</f>
      </c>
      <c r="AK9" s="20">
        <f>IF(GKScores!AK9="","",(GKScores!AK9/GKScores!$AQ9)*100)</f>
        <v>91.58878504672897</v>
      </c>
      <c r="AL9" s="18">
        <f>IF(GKScores!AL9="","",(GKScores!AL9/GKScores!$AQ9)*100)</f>
      </c>
    </row>
    <row r="10" spans="1:38" ht="12.75">
      <c r="A10" s="155" t="s">
        <v>77</v>
      </c>
      <c r="B10" s="30" t="s">
        <v>2</v>
      </c>
      <c r="C10" s="20">
        <f>IF(GKScores!C10="","",(GKScores!C10/GKScores!$AQ10)*100)</f>
        <v>119.60335621662854</v>
      </c>
      <c r="D10" s="18">
        <f>IF(GKScores!D10="","",(GKScores!D10/GKScores!$AQ10)*100)</f>
      </c>
      <c r="E10" s="20">
        <f>IF(GKScores!E10="","",(GKScores!E10/GKScores!$AQ10)*100)</f>
      </c>
      <c r="F10" s="18">
        <f>IF(GKScores!F10="","",(GKScores!F10/GKScores!$AQ10)*100)</f>
      </c>
      <c r="G10" s="20">
        <f>IF(GKScores!G10="","",(GKScores!G10/GKScores!$AQ10)*100)</f>
      </c>
      <c r="H10" s="18">
        <f>IF(GKScores!H10="","",(GKScores!H10/GKScores!$AQ10)*100)</f>
        <v>87.56674294431733</v>
      </c>
      <c r="I10" s="20">
        <f>IF(GKScores!I10="","",(GKScores!I10/GKScores!$AQ10)*100)</f>
      </c>
      <c r="J10" s="18">
        <f>IF(GKScores!J10="","",(GKScores!J10/GKScores!$AQ10)*100)</f>
        <v>81.15942028985508</v>
      </c>
      <c r="K10" s="20">
        <f>IF(GKScores!K10="","",(GKScores!K10/GKScores!$AQ10)*100)</f>
      </c>
      <c r="L10" s="18">
        <f>IF(GKScores!L10="","",(GKScores!L10/GKScores!$AQ10)*100)</f>
        <v>89.7025171624714</v>
      </c>
      <c r="M10" s="20">
        <f>IF(GKScores!M10="","",(GKScores!M10/GKScores!$AQ10)*100)</f>
      </c>
      <c r="N10" s="18">
        <f>IF(GKScores!N10="","",(GKScores!N10/GKScores!$AQ10)*100)</f>
      </c>
      <c r="O10" s="20">
        <f>IF(GKScores!O10="","",(GKScores!O10/GKScores!$AQ10)*100)</f>
      </c>
      <c r="P10" s="18">
        <f>IF(GKScores!P10="","",(GKScores!P10/GKScores!$AQ10)*100)</f>
        <v>91.83829138062548</v>
      </c>
      <c r="Q10" s="20">
        <f>IF(GKScores!Q10="","",(GKScores!Q10/GKScores!$AQ10)*100)</f>
      </c>
      <c r="R10" s="18">
        <f>IF(GKScores!R10="","",(GKScores!R10/GKScores!$AQ10)*100)</f>
        <v>98.24561403508773</v>
      </c>
      <c r="S10" s="20">
        <f>IF(GKScores!S10="","",(GKScores!S10/GKScores!$AQ10)*100)</f>
        <v>95.04195270785661</v>
      </c>
      <c r="T10" s="18">
        <f>IF(GKScores!T10="","",(GKScores!T10/GKScores!$AQ10)*100)</f>
      </c>
      <c r="U10" s="20">
        <f>IF(GKScores!U10="","",(GKScores!U10/GKScores!$AQ10)*100)</f>
        <v>130.28222730739893</v>
      </c>
      <c r="V10" s="18">
        <f>IF(GKScores!V10="","",(GKScores!V10/GKScores!$AQ10)*100)</f>
      </c>
      <c r="W10" s="20">
        <f>IF(GKScores!W10="","",(GKScores!W10/GKScores!$AQ10)*100)</f>
      </c>
      <c r="X10" s="18">
        <f>IF(GKScores!X10="","",(GKScores!X10/GKScores!$AQ10)*100)</f>
      </c>
      <c r="Y10" s="20">
        <f>IF(GKScores!Y10="","",(GKScores!Y10/GKScores!$AQ10)*100)</f>
      </c>
      <c r="Z10" s="18">
        <f>IF(GKScores!Z10="","",(GKScores!Z10/GKScores!$AQ10)*100)</f>
        <v>115.33180778032037</v>
      </c>
      <c r="AA10" s="20">
        <f>IF(GKScores!AA10="","",(GKScores!AA10/GKScores!$AQ10)*100)</f>
      </c>
      <c r="AB10" s="18">
        <f>IF(GKScores!AB10="","",(GKScores!AB10/GKScores!$AQ10)*100)</f>
        <v>97.17772692601069</v>
      </c>
      <c r="AC10" s="20">
        <f>IF(GKScores!AC10="","",(GKScores!AC10/GKScores!$AQ10)*100)</f>
        <v>100.38138825324181</v>
      </c>
      <c r="AD10" s="18">
        <f>IF(GKScores!AD10="","",(GKScores!AD10/GKScores!$AQ10)*100)</f>
      </c>
      <c r="AE10" s="20">
        <f>IF(GKScores!AE10="","",(GKScores!AE10/GKScores!$AQ10)*100)</f>
      </c>
      <c r="AF10" s="18">
        <f>IF(GKScores!AF10="","",(GKScores!AF10/GKScores!$AQ10)*100)</f>
      </c>
      <c r="AG10" s="20">
        <f>IF(GKScores!AG10="","",(GKScores!AG10/GKScores!$AQ10)*100)</f>
      </c>
      <c r="AH10" s="18">
        <f>IF(GKScores!AH10="","",(GKScores!AH10/GKScores!$AQ10)*100)</f>
        <v>109.99237223493516</v>
      </c>
      <c r="AI10" s="20">
        <f>IF(GKScores!AI10="","",(GKScores!AI10/GKScores!$AQ10)*100)</f>
      </c>
      <c r="AJ10" s="18">
        <f>IF(GKScores!AJ10="","",(GKScores!AJ10/GKScores!$AQ10)*100)</f>
        <v>106.78871090770406</v>
      </c>
      <c r="AK10" s="20">
        <f>IF(GKScores!AK10="","",(GKScores!AK10/GKScores!$AQ10)*100)</f>
        <v>76.88787185354691</v>
      </c>
      <c r="AL10" s="18">
        <f>IF(GKScores!AL10="","",(GKScores!AL10/GKScores!$AQ10)*100)</f>
      </c>
    </row>
    <row r="11" spans="1:38" ht="12.75">
      <c r="A11" s="112"/>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155" t="s">
        <v>78</v>
      </c>
      <c r="B12" s="30" t="s">
        <v>3</v>
      </c>
      <c r="C12" s="20">
        <f>IF(GKScores!C12="","",(GKScores!C12/GKScores!$AQ12)*100)</f>
        <v>126.64092664092664</v>
      </c>
      <c r="D12" s="18">
        <f>IF(GKScores!D12="","",(GKScores!D12/GKScores!$AQ12)*100)</f>
      </c>
      <c r="E12" s="20">
        <f>IF(GKScores!E12="","",(GKScores!E12/GKScores!$AQ12)*100)</f>
      </c>
      <c r="F12" s="18">
        <f>IF(GKScores!F12="","",(GKScores!F12/GKScores!$AQ12)*100)</f>
        <v>78.76447876447877</v>
      </c>
      <c r="G12" s="20">
        <f>IF(GKScores!G12="","",(GKScores!G12/GKScores!$AQ12)*100)</f>
      </c>
      <c r="H12" s="18">
        <f>IF(GKScores!H12="","",(GKScores!H12/GKScores!$AQ12)*100)</f>
        <v>64.86486486486487</v>
      </c>
      <c r="I12" s="20">
        <f>IF(GKScores!I12="","",(GKScores!I12/GKScores!$AQ12)*100)</f>
      </c>
      <c r="J12" s="18">
        <f>IF(GKScores!J12="","",(GKScores!J12/GKScores!$AQ12)*100)</f>
        <v>97.2972972972973</v>
      </c>
      <c r="K12" s="20">
        <f>IF(GKScores!K12="","",(GKScores!K12/GKScores!$AQ12)*100)</f>
      </c>
      <c r="L12" s="18">
        <f>IF(GKScores!L12="","",(GKScores!L12/GKScores!$AQ12)*100)</f>
        <v>77.22007722007721</v>
      </c>
      <c r="M12" s="20">
        <f>IF(GKScores!M12="","",(GKScores!M12/GKScores!$AQ12)*100)</f>
        <v>103.47490347490347</v>
      </c>
      <c r="N12" s="18">
        <f>IF(GKScores!N12="","",(GKScores!N12/GKScores!$AQ12)*100)</f>
      </c>
      <c r="O12" s="20">
        <f>IF(GKScores!O12="","",(GKScores!O12/GKScores!$AQ12)*100)</f>
      </c>
      <c r="P12" s="18">
        <f>IF(GKScores!P12="","",(GKScores!P12/GKScores!$AQ12)*100)</f>
        <v>106.56370656370657</v>
      </c>
      <c r="Q12" s="20">
        <f>IF(GKScores!Q12="","",(GKScores!Q12/GKScores!$AQ12)*100)</f>
      </c>
      <c r="R12" s="18">
        <f>IF(GKScores!R12="","",(GKScores!R12/GKScores!$AQ12)*100)</f>
      </c>
      <c r="S12" s="20">
        <f>IF(GKScores!S12="","",(GKScores!S12/GKScores!$AQ12)*100)</f>
      </c>
      <c r="T12" s="18">
        <f>IF(GKScores!T12="","",(GKScores!T12/GKScores!$AQ12)*100)</f>
        <v>61.77606177606177</v>
      </c>
      <c r="U12" s="20">
        <f>IF(GKScores!U12="","",(GKScores!U12/GKScores!$AQ12)*100)</f>
      </c>
      <c r="V12" s="18">
        <f>IF(GKScores!V12="","",(GKScores!V12/GKScores!$AQ12)*100)</f>
        <v>115.83011583011582</v>
      </c>
      <c r="W12" s="20">
        <f>IF(GKScores!W12="","",(GKScores!W12/GKScores!$AQ12)*100)</f>
      </c>
      <c r="X12" s="18">
        <f>IF(GKScores!X12="","",(GKScores!X12/GKScores!$AQ12)*100)</f>
        <v>105.01930501930501</v>
      </c>
      <c r="Y12" s="20">
        <f>IF(GKScores!Y12="","",(GKScores!Y12/GKScores!$AQ12)*100)</f>
      </c>
      <c r="Z12" s="18">
        <f>IF(GKScores!Z12="","",(GKScores!Z12/GKScores!$AQ12)*100)</f>
        <v>137.45173745173744</v>
      </c>
      <c r="AA12" s="20">
        <f>IF(GKScores!AA12="","",(GKScores!AA12/GKScores!$AQ12)*100)</f>
      </c>
      <c r="AB12" s="18">
        <f>IF(GKScores!AB12="","",(GKScores!AB12/GKScores!$AQ12)*100)</f>
        <v>92.66409266409266</v>
      </c>
      <c r="AC12" s="20">
        <f>IF(GKScores!AC12="","",(GKScores!AC12/GKScores!$AQ12)*100)</f>
      </c>
      <c r="AD12" s="18">
        <f>IF(GKScores!AD12="","",(GKScores!AD12/GKScores!$AQ12)*100)</f>
        <v>128.1853281853282</v>
      </c>
      <c r="AE12" s="20">
        <f>IF(GKScores!AE12="","",(GKScores!AE12/GKScores!$AQ12)*100)</f>
      </c>
      <c r="AF12" s="18">
        <f>IF(GKScores!AF12="","",(GKScores!AF12/GKScores!$AQ12)*100)</f>
        <v>109.65250965250965</v>
      </c>
      <c r="AG12" s="20">
        <f>IF(GKScores!AG12="","",(GKScores!AG12/GKScores!$AQ12)*100)</f>
      </c>
      <c r="AH12" s="18">
        <f>IF(GKScores!AH12="","",(GKScores!AH12/GKScores!$AQ12)*100)</f>
        <v>128.1853281853282</v>
      </c>
      <c r="AI12" s="20">
        <f>IF(GKScores!AI12="","",(GKScores!AI12/GKScores!$AQ12)*100)</f>
      </c>
      <c r="AJ12" s="18">
        <f>IF(GKScores!AJ12="","",(GKScores!AJ12/GKScores!$AQ12)*100)</f>
      </c>
      <c r="AK12" s="20">
        <f>IF(GKScores!AK12="","",(GKScores!AK12/GKScores!$AQ12)*100)</f>
      </c>
      <c r="AL12" s="18">
        <f>IF(GKScores!AL12="","",(GKScores!AL12/GKScores!$AQ12)*100)</f>
        <v>66.40926640926641</v>
      </c>
      <c r="AP12" s="31"/>
    </row>
    <row r="13" spans="1:38" ht="12.75">
      <c r="A13" s="155" t="s">
        <v>79</v>
      </c>
      <c r="B13" s="2" t="s">
        <v>3</v>
      </c>
      <c r="C13" s="20">
        <f>IF(GKScores!C13="","",(GKScores!C13/GKScores!$AQ13)*100)</f>
        <v>125.15171948752528</v>
      </c>
      <c r="D13" s="18">
        <f>IF(GKScores!D13="","",(GKScores!D13/GKScores!$AQ13)*100)</f>
      </c>
      <c r="E13" s="20">
        <f>IF(GKScores!E13="","",(GKScores!E13/GKScores!$AQ13)*100)</f>
      </c>
      <c r="F13" s="18">
        <f>IF(GKScores!F13="","",(GKScores!F13/GKScores!$AQ13)*100)</f>
        <v>99.25826028320971</v>
      </c>
      <c r="G13" s="20">
        <f>IF(GKScores!G13="","",(GKScores!G13/GKScores!$AQ13)*100)</f>
        <v>88.46931894807823</v>
      </c>
      <c r="H13" s="18">
        <f>IF(GKScores!H13="","",(GKScores!H13/GKScores!$AQ13)*100)</f>
      </c>
      <c r="I13" s="20">
        <f>IF(GKScores!I13="","",(GKScores!I13/GKScores!$AQ13)*100)</f>
      </c>
      <c r="J13" s="18">
        <f>IF(GKScores!J13="","",(GKScores!J13/GKScores!$AQ13)*100)</f>
        <v>70.1281186783547</v>
      </c>
      <c r="K13" s="20">
        <f>IF(GKScores!K13="","",(GKScores!K13/GKScores!$AQ13)*100)</f>
        <v>120.83614295347269</v>
      </c>
      <c r="L13" s="18">
        <f>IF(GKScores!L13="","",(GKScores!L13/GKScores!$AQ13)*100)</f>
      </c>
      <c r="M13" s="20">
        <f>IF(GKScores!M13="","",(GKScores!M13/GKScores!$AQ13)*100)</f>
      </c>
      <c r="N13" s="18">
        <f>IF(GKScores!N13="","",(GKScores!N13/GKScores!$AQ13)*100)</f>
      </c>
      <c r="O13" s="20">
        <f>IF(GKScores!O13="","",(GKScores!O13/GKScores!$AQ13)*100)</f>
      </c>
      <c r="P13" s="18">
        <f>IF(GKScores!P13="","",(GKScores!P13/GKScores!$AQ13)*100)</f>
        <v>97.10047201618342</v>
      </c>
      <c r="Q13" s="20">
        <f>IF(GKScores!Q13="","",(GKScores!Q13/GKScores!$AQ13)*100)</f>
        <v>94.94268374915711</v>
      </c>
      <c r="R13" s="18">
        <f>IF(GKScores!R13="","",(GKScores!R13/GKScores!$AQ13)*100)</f>
      </c>
      <c r="S13" s="20">
        <f>IF(GKScores!S13="","",(GKScores!S13/GKScores!$AQ13)*100)</f>
        <v>120.83614295347269</v>
      </c>
      <c r="T13" s="18">
        <f>IF(GKScores!T13="","",(GKScores!T13/GKScores!$AQ13)*100)</f>
      </c>
      <c r="U13" s="20">
        <f>IF(GKScores!U13="","",(GKScores!U13/GKScores!$AQ13)*100)</f>
      </c>
      <c r="V13" s="18">
        <f>IF(GKScores!V13="","",(GKScores!V13/GKScores!$AQ13)*100)</f>
        <v>122.993931220499</v>
      </c>
      <c r="W13" s="20">
        <f>IF(GKScores!W13="","",(GKScores!W13/GKScores!$AQ13)*100)</f>
      </c>
      <c r="X13" s="18">
        <f>IF(GKScores!X13="","",(GKScores!X13/GKScores!$AQ13)*100)</f>
        <v>92.7848954821308</v>
      </c>
      <c r="Y13" s="20">
        <f>IF(GKScores!Y13="","",(GKScores!Y13/GKScores!$AQ13)*100)</f>
      </c>
      <c r="Z13" s="18">
        <f>IF(GKScores!Z13="","",(GKScores!Z13/GKScores!$AQ13)*100)</f>
        <v>115.44167228590693</v>
      </c>
      <c r="AA13" s="20">
        <f>IF(GKScores!AA13="","",(GKScores!AA13/GKScores!$AQ13)*100)</f>
      </c>
      <c r="AB13" s="18">
        <f>IF(GKScores!AB13="","",(GKScores!AB13/GKScores!$AQ13)*100)</f>
        <v>108.96830748482805</v>
      </c>
      <c r="AC13" s="20">
        <f>IF(GKScores!AC13="","",(GKScores!AC13/GKScores!$AQ13)*100)</f>
        <v>91.70600134861768</v>
      </c>
      <c r="AD13" s="18">
        <f>IF(GKScores!AD13="","",(GKScores!AD13/GKScores!$AQ13)*100)</f>
      </c>
      <c r="AE13" s="20">
        <f>IF(GKScores!AE13="","",(GKScores!AE13/GKScores!$AQ13)*100)</f>
      </c>
      <c r="AF13" s="18">
        <f>IF(GKScores!AF13="","",(GKScores!AF13/GKScores!$AQ13)*100)</f>
      </c>
      <c r="AG13" s="20">
        <f>IF(GKScores!AG13="","",(GKScores!AG13/GKScores!$AQ13)*100)</f>
        <v>87.39042481456507</v>
      </c>
      <c r="AH13" s="18">
        <f>IF(GKScores!AH13="","",(GKScores!AH13/GKScores!$AQ13)*100)</f>
      </c>
      <c r="AI13" s="20">
        <f>IF(GKScores!AI13="","",(GKScores!AI13/GKScores!$AQ13)*100)</f>
        <v>74.44369521240728</v>
      </c>
      <c r="AJ13" s="18">
        <f>IF(GKScores!AJ13="","",(GKScores!AJ13/GKScores!$AQ13)*100)</f>
      </c>
      <c r="AK13" s="20">
        <f>IF(GKScores!AK13="","",(GKScores!AK13/GKScores!$AQ13)*100)</f>
        <v>89.54821308159137</v>
      </c>
      <c r="AL13" s="18">
        <f>IF(GKScores!AL13="","",(GKScores!AL13/GKScores!$AQ13)*100)</f>
      </c>
    </row>
    <row r="14" spans="1:38" ht="12.75">
      <c r="A14" s="156" t="s">
        <v>82</v>
      </c>
      <c r="B14" s="30" t="s">
        <v>3</v>
      </c>
      <c r="C14" s="20">
        <f>IF(GKScores!C14="","",(GKScores!C14/GKScores!$AQ14)*100)</f>
        <v>129.9412915851272</v>
      </c>
      <c r="D14" s="18">
        <f>IF(GKScores!D14="","",(GKScores!D14/GKScores!$AQ14)*100)</f>
      </c>
      <c r="E14" s="20">
        <f>IF(GKScores!E14="","",(GKScores!E14/GKScores!$AQ14)*100)</f>
        <v>101.76125244618395</v>
      </c>
      <c r="F14" s="18">
        <f>IF(GKScores!F14="","",(GKScores!F14/GKScores!$AQ14)*100)</f>
      </c>
      <c r="G14" s="20">
        <f>IF(GKScores!G14="","",(GKScores!G14/GKScores!$AQ14)*100)</f>
      </c>
      <c r="H14" s="18">
        <f>IF(GKScores!H14="","",(GKScores!H14/GKScores!$AQ14)*100)</f>
      </c>
      <c r="I14" s="20">
        <f>IF(GKScores!I14="","",(GKScores!I14/GKScores!$AQ14)*100)</f>
      </c>
      <c r="J14" s="18">
        <f>IF(GKScores!J14="","",(GKScores!J14/GKScores!$AQ14)*100)</f>
        <v>54.794520547945204</v>
      </c>
      <c r="K14" s="20">
        <f>IF(GKScores!K14="","",(GKScores!K14/GKScores!$AQ14)*100)</f>
        <v>89.23679060665361</v>
      </c>
      <c r="L14" s="18">
        <f>IF(GKScores!L14="","",(GKScores!L14/GKScores!$AQ14)*100)</f>
      </c>
      <c r="M14" s="20">
        <f>IF(GKScores!M14="","",(GKScores!M14/GKScores!$AQ14)*100)</f>
      </c>
      <c r="N14" s="18">
        <f>IF(GKScores!N14="","",(GKScores!N14/GKScores!$AQ14)*100)</f>
        <v>106.45792563600781</v>
      </c>
      <c r="O14" s="20">
        <f>IF(GKScores!O14="","",(GKScores!O14/GKScores!$AQ14)*100)</f>
        <v>67.31898238747553</v>
      </c>
      <c r="P14" s="18">
        <f>IF(GKScores!P14="","",(GKScores!P14/GKScores!$AQ14)*100)</f>
      </c>
      <c r="Q14" s="20">
        <f>IF(GKScores!Q14="","",(GKScores!Q14/GKScores!$AQ14)*100)</f>
      </c>
      <c r="R14" s="18">
        <f>IF(GKScores!R14="","",(GKScores!R14/GKScores!$AQ14)*100)</f>
        <v>114.28571428571428</v>
      </c>
      <c r="S14" s="20">
        <f>IF(GKScores!S14="","",(GKScores!S14/GKScores!$AQ14)*100)</f>
        <v>95.49902152641879</v>
      </c>
      <c r="T14" s="18">
        <f>IF(GKScores!T14="","",(GKScores!T14/GKScores!$AQ14)*100)</f>
      </c>
      <c r="U14" s="20">
        <f>IF(GKScores!U14="","",(GKScores!U14/GKScores!$AQ14)*100)</f>
        <v>118.98238747553816</v>
      </c>
      <c r="V14" s="18">
        <f>IF(GKScores!V14="","",(GKScores!V14/GKScores!$AQ14)*100)</f>
      </c>
      <c r="W14" s="20">
        <f>IF(GKScores!W14="","",(GKScores!W14/GKScores!$AQ14)*100)</f>
      </c>
      <c r="X14" s="18">
        <f>IF(GKScores!X14="","",(GKScores!X14/GKScores!$AQ14)*100)</f>
        <v>133.07240704500978</v>
      </c>
      <c r="Y14" s="20">
        <f>IF(GKScores!Y14="","",(GKScores!Y14/GKScores!$AQ14)*100)</f>
      </c>
      <c r="Z14" s="18">
        <f>IF(GKScores!Z14="","",(GKScores!Z14/GKScores!$AQ14)*100)</f>
      </c>
      <c r="AA14" s="20">
        <f>IF(GKScores!AA14="","",(GKScores!AA14/GKScores!$AQ14)*100)</f>
        <v>90.8023483365949</v>
      </c>
      <c r="AB14" s="18">
        <f>IF(GKScores!AB14="","",(GKScores!AB14/GKScores!$AQ14)*100)</f>
      </c>
      <c r="AC14" s="20">
        <f>IF(GKScores!AC14="","",(GKScores!AC14/GKScores!$AQ14)*100)</f>
        <v>86.10567514677103</v>
      </c>
      <c r="AD14" s="18">
        <f>IF(GKScores!AD14="","",(GKScores!AD14/GKScores!$AQ14)*100)</f>
      </c>
      <c r="AE14" s="20">
        <f>IF(GKScores!AE14="","",(GKScores!AE14/GKScores!$AQ14)*100)</f>
        <v>81.40900195694715</v>
      </c>
      <c r="AF14" s="18">
        <f>IF(GKScores!AF14="","",(GKScores!AF14/GKScores!$AQ14)*100)</f>
      </c>
      <c r="AG14" s="20">
        <f>IF(GKScores!AG14="","",(GKScores!AG14/GKScores!$AQ14)*100)</f>
        <v>112.72015655577299</v>
      </c>
      <c r="AH14" s="18">
        <f>IF(GKScores!AH14="","",(GKScores!AH14/GKScores!$AQ14)*100)</f>
      </c>
      <c r="AI14" s="20">
        <f>IF(GKScores!AI14="","",(GKScores!AI14/GKScores!$AQ14)*100)</f>
      </c>
      <c r="AJ14" s="18">
        <f>IF(GKScores!AJ14="","",(GKScores!AJ14/GKScores!$AQ14)*100)</f>
        <v>148.72798434442268</v>
      </c>
      <c r="AK14" s="20">
        <f>IF(GKScores!AK14="","",(GKScores!AK14/GKScores!$AQ14)*100)</f>
        <v>68.88454011741683</v>
      </c>
      <c r="AL14" s="18">
        <f>IF(GKScores!AL14="","",(GKScores!AL14/GKScores!$AQ14)*100)</f>
      </c>
    </row>
    <row r="15" spans="1:38" ht="12.75">
      <c r="A15" s="155" t="s">
        <v>80</v>
      </c>
      <c r="B15" s="30" t="s">
        <v>3</v>
      </c>
      <c r="C15" s="20">
        <f>IF(GKScores!C15="","",(GKScores!C15/GKScores!$AQ15)*100)</f>
      </c>
      <c r="D15" s="18">
        <f>IF(GKScores!D15="","",(GKScores!D15/GKScores!$AQ15)*100)</f>
        <v>121.24999999999999</v>
      </c>
      <c r="E15" s="20">
        <f>IF(GKScores!E15="","",(GKScores!E15/GKScores!$AQ15)*100)</f>
        <v>106.25</v>
      </c>
      <c r="F15" s="18">
        <f>IF(GKScores!F15="","",(GKScores!F15/GKScores!$AQ15)*100)</f>
      </c>
      <c r="G15" s="20">
        <f>IF(GKScores!G15="","",(GKScores!G15/GKScores!$AQ15)*100)</f>
        <v>110.00000000000001</v>
      </c>
      <c r="H15" s="18">
        <f>IF(GKScores!H15="","",(GKScores!H15/GKScores!$AQ15)*100)</f>
      </c>
      <c r="I15" s="20">
        <f>IF(GKScores!I15="","",(GKScores!I15/GKScores!$AQ15)*100)</f>
        <v>87.5</v>
      </c>
      <c r="J15" s="18">
        <f>IF(GKScores!J15="","",(GKScores!J15/GKScores!$AQ15)*100)</f>
      </c>
      <c r="K15" s="20">
        <f>IF(GKScores!K15="","",(GKScores!K15/GKScores!$AQ15)*100)</f>
      </c>
      <c r="L15" s="18">
        <f>IF(GKScores!L15="","",(GKScores!L15/GKScores!$AQ15)*100)</f>
        <v>102.49999999999999</v>
      </c>
      <c r="M15" s="20">
        <f>IF(GKScores!M15="","",(GKScores!M15/GKScores!$AQ15)*100)</f>
      </c>
      <c r="N15" s="18">
        <f>IF(GKScores!N15="","",(GKScores!N15/GKScores!$AQ15)*100)</f>
        <v>100</v>
      </c>
      <c r="O15" s="20">
        <f>IF(GKScores!O15="","",(GKScores!O15/GKScores!$AQ15)*100)</f>
      </c>
      <c r="P15" s="18">
        <f>IF(GKScores!P15="","",(GKScores!P15/GKScores!$AQ15)*100)</f>
      </c>
      <c r="Q15" s="20">
        <f>IF(GKScores!Q15="","",(GKScores!Q15/GKScores!$AQ15)*100)</f>
      </c>
      <c r="R15" s="18">
        <f>IF(GKScores!R15="","",(GKScores!R15/GKScores!$AQ15)*100)</f>
        <v>101.25</v>
      </c>
      <c r="S15" s="20">
        <f>IF(GKScores!S15="","",(GKScores!S15/GKScores!$AQ15)*100)</f>
      </c>
      <c r="T15" s="18">
        <f>IF(GKScores!T15="","",(GKScores!T15/GKScores!$AQ15)*100)</f>
        <v>80</v>
      </c>
      <c r="U15" s="20">
        <f>IF(GKScores!U15="","",(GKScores!U15/GKScores!$AQ15)*100)</f>
        <v>120</v>
      </c>
      <c r="V15" s="18">
        <f>IF(GKScores!V15="","",(GKScores!V15/GKScores!$AQ15)*100)</f>
      </c>
      <c r="W15" s="20">
        <f>IF(GKScores!W15="","",(GKScores!W15/GKScores!$AQ15)*100)</f>
        <v>100</v>
      </c>
      <c r="X15" s="18">
        <f>IF(GKScores!X15="","",(GKScores!X15/GKScores!$AQ15)*100)</f>
      </c>
      <c r="Y15" s="20">
        <f>IF(GKScores!Y15="","",(GKScores!Y15/GKScores!$AQ15)*100)</f>
        <v>98.75</v>
      </c>
      <c r="Z15" s="18">
        <f>IF(GKScores!Z15="","",(GKScores!Z15/GKScores!$AQ15)*100)</f>
      </c>
      <c r="AA15" s="20">
        <f>IF(GKScores!AA15="","",(GKScores!AA15/GKScores!$AQ15)*100)</f>
        <v>96.25</v>
      </c>
      <c r="AB15" s="18">
        <f>IF(GKScores!AB15="","",(GKScores!AB15/GKScores!$AQ15)*100)</f>
      </c>
      <c r="AC15" s="20">
        <f>IF(GKScores!AC15="","",(GKScores!AC15/GKScores!$AQ15)*100)</f>
        <v>101.25</v>
      </c>
      <c r="AD15" s="18">
        <f>IF(GKScores!AD15="","",(GKScores!AD15/GKScores!$AQ15)*100)</f>
      </c>
      <c r="AE15" s="20">
        <f>IF(GKScores!AE15="","",(GKScores!AE15/GKScores!$AQ15)*100)</f>
        <v>105</v>
      </c>
      <c r="AF15" s="18">
        <f>IF(GKScores!AF15="","",(GKScores!AF15/GKScores!$AQ15)*100)</f>
      </c>
      <c r="AG15" s="20">
        <f>IF(GKScores!AG15="","",(GKScores!AG15/GKScores!$AQ15)*100)</f>
      </c>
      <c r="AH15" s="18">
        <f>IF(GKScores!AH15="","",(GKScores!AH15/GKScores!$AQ15)*100)</f>
      </c>
      <c r="AI15" s="20">
        <f>IF(GKScores!AI15="","",(GKScores!AI15/GKScores!$AQ15)*100)</f>
        <v>88.75</v>
      </c>
      <c r="AJ15" s="18">
        <f>IF(GKScores!AJ15="","",(GKScores!AJ15/GKScores!$AQ15)*100)</f>
      </c>
      <c r="AK15" s="20">
        <f>IF(GKScores!AK15="","",(GKScores!AK15/GKScores!$AQ15)*100)</f>
      </c>
      <c r="AL15" s="18">
        <f>IF(GKScores!AL15="","",(GKScores!AL15/GKScores!$AQ15)*100)</f>
        <v>81.25</v>
      </c>
    </row>
    <row r="16" spans="1:38" ht="12.75">
      <c r="A16" s="155" t="s">
        <v>81</v>
      </c>
      <c r="B16" s="30" t="s">
        <v>3</v>
      </c>
      <c r="C16" s="20">
        <f>IF(GKScores!C16="","",(GKScores!C16/GKScores!$AQ16)*100)</f>
      </c>
      <c r="D16" s="18">
        <f>IF(GKScores!D16="","",(GKScores!D16/GKScores!$AQ16)*100)</f>
      </c>
      <c r="E16" s="20">
        <f>IF(GKScores!E16="","",(GKScores!E16/GKScores!$AQ16)*100)</f>
      </c>
      <c r="F16" s="18">
        <f>IF(GKScores!F16="","",(GKScores!F16/GKScores!$AQ16)*100)</f>
        <v>106.66666666666667</v>
      </c>
      <c r="G16" s="20">
        <f>IF(GKScores!G16="","",(GKScores!G16/GKScores!$AQ16)*100)</f>
      </c>
      <c r="H16" s="18">
        <f>IF(GKScores!H16="","",(GKScores!H16/GKScores!$AQ16)*100)</f>
        <v>80</v>
      </c>
      <c r="I16" s="20">
        <f>IF(GKScores!I16="","",(GKScores!I16/GKScores!$AQ16)*100)</f>
        <v>94.81481481481482</v>
      </c>
      <c r="J16" s="18">
        <f>IF(GKScores!J16="","",(GKScores!J16/GKScores!$AQ16)*100)</f>
      </c>
      <c r="K16" s="20">
        <f>IF(GKScores!K16="","",(GKScores!K16/GKScores!$AQ16)*100)</f>
        <v>100.74074074074073</v>
      </c>
      <c r="L16" s="18">
        <f>IF(GKScores!L16="","",(GKScores!L16/GKScores!$AQ16)*100)</f>
      </c>
      <c r="M16" s="20">
        <f>IF(GKScores!M16="","",(GKScores!M16/GKScores!$AQ16)*100)</f>
        <v>130.37037037037038</v>
      </c>
      <c r="N16" s="18">
        <f>IF(GKScores!N16="","",(GKScores!N16/GKScores!$AQ16)*100)</f>
      </c>
      <c r="O16" s="20">
        <f>IF(GKScores!O16="","",(GKScores!O16/GKScores!$AQ16)*100)</f>
        <v>91.85185185185185</v>
      </c>
      <c r="P16" s="18">
        <f>IF(GKScores!P16="","",(GKScores!P16/GKScores!$AQ16)*100)</f>
      </c>
      <c r="Q16" s="20">
        <f>IF(GKScores!Q16="","",(GKScores!Q16/GKScores!$AQ16)*100)</f>
        <v>100.74074074074073</v>
      </c>
      <c r="R16" s="18">
        <f>IF(GKScores!R16="","",(GKScores!R16/GKScores!$AQ16)*100)</f>
      </c>
      <c r="S16" s="20">
        <f>IF(GKScores!S16="","",(GKScores!S16/GKScores!$AQ16)*100)</f>
      </c>
      <c r="T16" s="18">
        <f>IF(GKScores!T16="","",(GKScores!T16/GKScores!$AQ16)*100)</f>
        <v>53.333333333333336</v>
      </c>
      <c r="U16" s="20">
        <f>IF(GKScores!U16="","",(GKScores!U16/GKScores!$AQ16)*100)</f>
      </c>
      <c r="V16" s="18">
        <f>IF(GKScores!V16="","",(GKScores!V16/GKScores!$AQ16)*100)</f>
      </c>
      <c r="W16" s="20">
        <f>IF(GKScores!W16="","",(GKScores!W16/GKScores!$AQ16)*100)</f>
        <v>80</v>
      </c>
      <c r="X16" s="18">
        <f>IF(GKScores!X16="","",(GKScores!X16/GKScores!$AQ16)*100)</f>
      </c>
      <c r="Y16" s="20">
        <f>IF(GKScores!Y16="","",(GKScores!Y16/GKScores!$AQ16)*100)</f>
      </c>
      <c r="Z16" s="18">
        <f>IF(GKScores!Z16="","",(GKScores!Z16/GKScores!$AQ16)*100)</f>
        <v>137.77777777777777</v>
      </c>
      <c r="AA16" s="20">
        <f>IF(GKScores!AA16="","",(GKScores!AA16/GKScores!$AQ16)*100)</f>
      </c>
      <c r="AB16" s="18">
        <f>IF(GKScores!AB16="","",(GKScores!AB16/GKScores!$AQ16)*100)</f>
        <v>80</v>
      </c>
      <c r="AC16" s="20">
        <f>IF(GKScores!AC16="","",(GKScores!AC16/GKScores!$AQ16)*100)</f>
      </c>
      <c r="AD16" s="18">
        <f>IF(GKScores!AD16="","",(GKScores!AD16/GKScores!$AQ16)*100)</f>
        <v>108.14814814814815</v>
      </c>
      <c r="AE16" s="20">
        <f>IF(GKScores!AE16="","",(GKScores!AE16/GKScores!$AQ16)*100)</f>
      </c>
      <c r="AF16" s="18">
        <f>IF(GKScores!AF16="","",(GKScores!AF16/GKScores!$AQ16)*100)</f>
        <v>97.77777777777777</v>
      </c>
      <c r="AG16" s="20">
        <f>IF(GKScores!AG16="","",(GKScores!AG16/GKScores!$AQ16)*100)</f>
        <v>118.5185185185185</v>
      </c>
      <c r="AH16" s="18">
        <f>IF(GKScores!AH16="","",(GKScores!AH16/GKScores!$AQ16)*100)</f>
      </c>
      <c r="AI16" s="20">
        <f>IF(GKScores!AI16="","",(GKScores!AI16/GKScores!$AQ16)*100)</f>
      </c>
      <c r="AJ16" s="18">
        <f>IF(GKScores!AJ16="","",(GKScores!AJ16/GKScores!$AQ16)*100)</f>
        <v>121.48148148148148</v>
      </c>
      <c r="AK16" s="20">
        <f>IF(GKScores!AK16="","",(GKScores!AK16/GKScores!$AQ16)*100)</f>
      </c>
      <c r="AL16" s="18">
        <f>IF(GKScores!AL16="","",(GKScores!AL16/GKScores!$AQ16)*100)</f>
        <v>97.77777777777777</v>
      </c>
    </row>
    <row r="17" spans="1:38" ht="12.75">
      <c r="A17" s="155" t="s">
        <v>83</v>
      </c>
      <c r="B17" s="30" t="s">
        <v>3</v>
      </c>
      <c r="C17" s="20">
        <f>IF(GKScores!C17="","",(GKScores!C17/GKScores!$AQ17)*100)</f>
        <v>119.18735891647856</v>
      </c>
      <c r="D17" s="18">
        <f>IF(GKScores!D17="","",(GKScores!D17/GKScores!$AQ17)*100)</f>
      </c>
      <c r="E17" s="20">
        <f>IF(GKScores!E17="","",(GKScores!E17/GKScores!$AQ17)*100)</f>
        <v>80.66215199398043</v>
      </c>
      <c r="F17" s="18">
        <f>IF(GKScores!F17="","",(GKScores!F17/GKScores!$AQ17)*100)</f>
      </c>
      <c r="G17" s="20">
        <f>IF(GKScores!G17="","",(GKScores!G17/GKScores!$AQ17)*100)</f>
        <v>117.98344620015048</v>
      </c>
      <c r="H17" s="18">
        <f>IF(GKScores!H17="","",(GKScores!H17/GKScores!$AQ17)*100)</f>
      </c>
      <c r="I17" s="20">
        <f>IF(GKScores!I17="","",(GKScores!I17/GKScores!$AQ17)*100)</f>
        <v>96.3130173062453</v>
      </c>
      <c r="J17" s="18">
        <f>IF(GKScores!J17="","",(GKScores!J17/GKScores!$AQ17)*100)</f>
      </c>
      <c r="K17" s="20">
        <f>IF(GKScores!K17="","",(GKScores!K17/GKScores!$AQ17)*100)</f>
      </c>
      <c r="L17" s="18">
        <f>IF(GKScores!L17="","",(GKScores!L17/GKScores!$AQ17)*100)</f>
        <v>104.74040632054175</v>
      </c>
      <c r="M17" s="20">
        <f>IF(GKScores!M17="","",(GKScores!M17/GKScores!$AQ17)*100)</f>
      </c>
      <c r="N17" s="18">
        <f>IF(GKScores!N17="","",(GKScores!N17/GKScores!$AQ17)*100)</f>
        <v>105.94431903686983</v>
      </c>
      <c r="O17" s="20">
        <f>IF(GKScores!O17="","",(GKScores!O17/GKScores!$AQ17)*100)</f>
      </c>
      <c r="P17" s="18">
        <f>IF(GKScores!P17="","",(GKScores!P17/GKScores!$AQ17)*100)</f>
        <v>69.82693754702784</v>
      </c>
      <c r="Q17" s="20">
        <f>IF(GKScores!Q17="","",(GKScores!Q17/GKScores!$AQ17)*100)</f>
      </c>
      <c r="R17" s="18">
        <f>IF(GKScores!R17="","",(GKScores!R17/GKScores!$AQ17)*100)</f>
        <v>73.43867569601204</v>
      </c>
      <c r="S17" s="20">
        <f>IF(GKScores!S17="","",(GKScores!S17/GKScores!$AQ17)*100)</f>
      </c>
      <c r="T17" s="18">
        <f>IF(GKScores!T17="","",(GKScores!T17/GKScores!$AQ17)*100)</f>
      </c>
      <c r="U17" s="20">
        <f>IF(GKScores!U17="","",(GKScores!U17/GKScores!$AQ17)*100)</f>
      </c>
      <c r="V17" s="18">
        <f>IF(GKScores!V17="","",(GKScores!V17/GKScores!$AQ17)*100)</f>
        <v>116.77953348382242</v>
      </c>
      <c r="W17" s="20">
        <f>IF(GKScores!W17="","",(GKScores!W17/GKScores!$AQ17)*100)</f>
        <v>86.68171557562077</v>
      </c>
      <c r="X17" s="18">
        <f>IF(GKScores!X17="","",(GKScores!X17/GKScores!$AQ17)*100)</f>
      </c>
      <c r="Y17" s="20">
        <f>IF(GKScores!Y17="","",(GKScores!Y17/GKScores!$AQ17)*100)</f>
        <v>117.98344620015048</v>
      </c>
      <c r="Z17" s="18">
        <f>IF(GKScores!Z17="","",(GKScores!Z17/GKScores!$AQ17)*100)</f>
      </c>
      <c r="AA17" s="20">
        <f>IF(GKScores!AA17="","",(GKScores!AA17/GKScores!$AQ17)*100)</f>
        <v>95.10910458991722</v>
      </c>
      <c r="AB17" s="18">
        <f>IF(GKScores!AB17="","",(GKScores!AB17/GKScores!$AQ17)*100)</f>
      </c>
      <c r="AC17" s="20">
        <f>IF(GKScores!AC17="","",(GKScores!AC17/GKScores!$AQ17)*100)</f>
        <v>84.27389014296463</v>
      </c>
      <c r="AD17" s="18">
        <f>IF(GKScores!AD17="","",(GKScores!AD17/GKScores!$AQ17)*100)</f>
      </c>
      <c r="AE17" s="20">
        <f>IF(GKScores!AE17="","",(GKScores!AE17/GKScores!$AQ17)*100)</f>
      </c>
      <c r="AF17" s="18">
        <f>IF(GKScores!AF17="","",(GKScores!AF17/GKScores!$AQ17)*100)</f>
        <v>108.35214446952597</v>
      </c>
      <c r="AG17" s="20">
        <f>IF(GKScores!AG17="","",(GKScores!AG17/GKScores!$AQ17)*100)</f>
      </c>
      <c r="AH17" s="18">
        <f>IF(GKScores!AH17="","",(GKScores!AH17/GKScores!$AQ17)*100)</f>
        <v>103.53649360421369</v>
      </c>
      <c r="AI17" s="20">
        <f>IF(GKScores!AI17="","",(GKScores!AI17/GKScores!$AQ17)*100)</f>
      </c>
      <c r="AJ17" s="18">
        <f>IF(GKScores!AJ17="","",(GKScores!AJ17/GKScores!$AQ17)*100)</f>
        <v>119.18735891647856</v>
      </c>
      <c r="AK17" s="20">
        <f>IF(GKScores!AK17="","",(GKScores!AK17/GKScores!$AQ17)*100)</f>
      </c>
      <c r="AL17" s="18">
        <f>IF(GKScores!AL17="","",(GKScores!AL17/GKScores!$AQ17)*100)</f>
      </c>
    </row>
    <row r="18" spans="1:38" ht="12.75">
      <c r="A18" s="155" t="s">
        <v>84</v>
      </c>
      <c r="B18" s="30" t="s">
        <v>3</v>
      </c>
      <c r="C18" s="20">
        <f>IF(GKScores!C18="","",(GKScores!C18/GKScores!$AQ18)*100)</f>
      </c>
      <c r="D18" s="18">
        <f>IF(GKScores!D18="","",(GKScores!D18/GKScores!$AQ18)*100)</f>
        <v>138.2233088834556</v>
      </c>
      <c r="E18" s="20">
        <f>IF(GKScores!E18="","",(GKScores!E18/GKScores!$AQ18)*100)</f>
      </c>
      <c r="F18" s="18">
        <f>IF(GKScores!F18="","",(GKScores!F18/GKScores!$AQ18)*100)</f>
      </c>
      <c r="G18" s="20">
        <f>IF(GKScores!G18="","",(GKScores!G18/GKScores!$AQ18)*100)</f>
      </c>
      <c r="H18" s="18">
        <f>IF(GKScores!H18="","",(GKScores!H18/GKScores!$AQ18)*100)</f>
        <v>83.45558272208639</v>
      </c>
      <c r="I18" s="20">
        <f>IF(GKScores!I18="","",(GKScores!I18/GKScores!$AQ18)*100)</f>
        <v>113.44743276283617</v>
      </c>
      <c r="J18" s="18">
        <f>IF(GKScores!J18="","",(GKScores!J18/GKScores!$AQ18)*100)</f>
      </c>
      <c r="K18" s="20">
        <f>IF(GKScores!K18="","",(GKScores!K18/GKScores!$AQ18)*100)</f>
        <v>93.8875305623472</v>
      </c>
      <c r="L18" s="18">
        <f>IF(GKScores!L18="","",(GKScores!L18/GKScores!$AQ18)*100)</f>
      </c>
      <c r="M18" s="20">
        <f>IF(GKScores!M18="","",(GKScores!M18/GKScores!$AQ18)*100)</f>
        <v>78.239608801956</v>
      </c>
      <c r="N18" s="18">
        <f>IF(GKScores!N18="","",(GKScores!N18/GKScores!$AQ18)*100)</f>
      </c>
      <c r="O18" s="20">
        <f>IF(GKScores!O18="","",(GKScores!O18/GKScores!$AQ18)*100)</f>
        <v>76.9356153219234</v>
      </c>
      <c r="P18" s="18">
        <f>IF(GKScores!P18="","",(GKScores!P18/GKScores!$AQ18)*100)</f>
      </c>
      <c r="Q18" s="20">
        <f>IF(GKScores!Q18="","",(GKScores!Q18/GKScores!$AQ18)*100)</f>
      </c>
      <c r="R18" s="18">
        <f>IF(GKScores!R18="","",(GKScores!R18/GKScores!$AQ18)*100)</f>
        <v>113.44743276283617</v>
      </c>
      <c r="S18" s="20">
        <f>IF(GKScores!S18="","",(GKScores!S18/GKScores!$AQ18)*100)</f>
        <v>82.15158924205379</v>
      </c>
      <c r="T18" s="18">
        <f>IF(GKScores!T18="","",(GKScores!T18/GKScores!$AQ18)*100)</f>
      </c>
      <c r="U18" s="20">
        <f>IF(GKScores!U18="","",(GKScores!U18/GKScores!$AQ18)*100)</f>
      </c>
      <c r="V18" s="18">
        <f>IF(GKScores!V18="","",(GKScores!V18/GKScores!$AQ18)*100)</f>
        <v>112.1434392828036</v>
      </c>
      <c r="W18" s="20">
        <f>IF(GKScores!W18="","",(GKScores!W18/GKScores!$AQ18)*100)</f>
      </c>
      <c r="X18" s="18">
        <f>IF(GKScores!X18="","",(GKScores!X18/GKScores!$AQ18)*100)</f>
      </c>
      <c r="Y18" s="20">
        <f>IF(GKScores!Y18="","",(GKScores!Y18/GKScores!$AQ18)*100)</f>
      </c>
      <c r="Z18" s="18">
        <f>IF(GKScores!Z18="","",(GKScores!Z18/GKScores!$AQ18)*100)</f>
        <v>123.87938060309698</v>
      </c>
      <c r="AA18" s="20">
        <f>IF(GKScores!AA18="","",(GKScores!AA18/GKScores!$AQ18)*100)</f>
        <v>110.83944580277098</v>
      </c>
      <c r="AB18" s="18">
        <f>IF(GKScores!AB18="","",(GKScores!AB18/GKScores!$AQ18)*100)</f>
      </c>
      <c r="AC18" s="20">
        <f>IF(GKScores!AC18="","",(GKScores!AC18/GKScores!$AQ18)*100)</f>
      </c>
      <c r="AD18" s="18">
        <f>IF(GKScores!AD18="","",(GKScores!AD18/GKScores!$AQ18)*100)</f>
        <v>96.49551752241238</v>
      </c>
      <c r="AE18" s="20">
        <f>IF(GKScores!AE18="","",(GKScores!AE18/GKScores!$AQ18)*100)</f>
        <v>96.49551752241238</v>
      </c>
      <c r="AF18" s="18">
        <f>IF(GKScores!AF18="","",(GKScores!AF18/GKScores!$AQ18)*100)</f>
      </c>
      <c r="AG18" s="20">
        <f>IF(GKScores!AG18="","",(GKScores!AG18/GKScores!$AQ18)*100)</f>
      </c>
      <c r="AH18" s="18">
        <f>IF(GKScores!AH18="","",(GKScores!AH18/GKScores!$AQ18)*100)</f>
        <v>105.62347188264059</v>
      </c>
      <c r="AI18" s="20">
        <f>IF(GKScores!AI18="","",(GKScores!AI18/GKScores!$AQ18)*100)</f>
        <v>99.10350448247759</v>
      </c>
      <c r="AJ18" s="18">
        <f>IF(GKScores!AJ18="","",(GKScores!AJ18/GKScores!$AQ18)*100)</f>
      </c>
      <c r="AK18" s="20">
        <f>IF(GKScores!AK18="","",(GKScores!AK18/GKScores!$AQ18)*100)</f>
      </c>
      <c r="AL18" s="18">
        <f>IF(GKScores!AL18="","",(GKScores!AL18/GKScores!$AQ18)*100)</f>
        <v>75.63162184189079</v>
      </c>
    </row>
    <row r="19" spans="1:38" ht="12.75">
      <c r="A19" s="155" t="s">
        <v>85</v>
      </c>
      <c r="B19" s="30" t="s">
        <v>3</v>
      </c>
      <c r="C19" s="20">
        <f>IF(GKScores!C19="","",(GKScores!C19/GKScores!$AQ19)*100)</f>
      </c>
      <c r="D19" s="18">
        <f>IF(GKScores!D19="","",(GKScores!D19/GKScores!$AQ19)*100)</f>
        <v>122.5473321858864</v>
      </c>
      <c r="E19" s="20">
        <f>IF(GKScores!E19="","",(GKScores!E19/GKScores!$AQ19)*100)</f>
      </c>
      <c r="F19" s="18">
        <f>IF(GKScores!F19="","",(GKScores!F19/GKScores!$AQ19)*100)</f>
        <v>89.50086058519794</v>
      </c>
      <c r="G19" s="20">
        <f>IF(GKScores!G19="","",(GKScores!G19/GKScores!$AQ19)*100)</f>
        <v>111.53184165232358</v>
      </c>
      <c r="H19" s="18">
        <f>IF(GKScores!H19="","",(GKScores!H19/GKScores!$AQ19)*100)</f>
      </c>
      <c r="I19" s="20">
        <f>IF(GKScores!I19="","",(GKScores!I19/GKScores!$AQ19)*100)</f>
      </c>
      <c r="J19" s="18">
        <f>IF(GKScores!J19="","",(GKScores!J19/GKScores!$AQ19)*100)</f>
        <v>88.12392426850259</v>
      </c>
      <c r="K19" s="20">
        <f>IF(GKScores!K19="","",(GKScores!K19/GKScores!$AQ19)*100)</f>
      </c>
      <c r="L19" s="18">
        <f>IF(GKScores!L19="","",(GKScores!L19/GKScores!$AQ19)*100)</f>
      </c>
      <c r="M19" s="20">
        <f>IF(GKScores!M19="","",(GKScores!M19/GKScores!$AQ19)*100)</f>
      </c>
      <c r="N19" s="18">
        <f>IF(GKScores!N19="","",(GKScores!N19/GKScores!$AQ19)*100)</f>
        <v>100.51635111876077</v>
      </c>
      <c r="O19" s="20">
        <f>IF(GKScores!O19="","",(GKScores!O19/GKScores!$AQ19)*100)</f>
      </c>
      <c r="P19" s="18">
        <f>IF(GKScores!P19="","",(GKScores!P19/GKScores!$AQ19)*100)</f>
        <v>86.74698795180723</v>
      </c>
      <c r="Q19" s="20">
        <f>IF(GKScores!Q19="","",(GKScores!Q19/GKScores!$AQ19)*100)</f>
        <v>90.87779690189329</v>
      </c>
      <c r="R19" s="18">
        <f>IF(GKScores!R19="","",(GKScores!R19/GKScores!$AQ19)*100)</f>
      </c>
      <c r="S19" s="20">
        <f>IF(GKScores!S19="","",(GKScores!S19/GKScores!$AQ19)*100)</f>
        <v>107.40103270223753</v>
      </c>
      <c r="T19" s="18">
        <f>IF(GKScores!T19="","",(GKScores!T19/GKScores!$AQ19)*100)</f>
      </c>
      <c r="U19" s="20">
        <f>IF(GKScores!U19="","",(GKScores!U19/GKScores!$AQ19)*100)</f>
        <v>110.15490533562821</v>
      </c>
      <c r="V19" s="18">
        <f>IF(GKScores!V19="","",(GKScores!V19/GKScores!$AQ19)*100)</f>
      </c>
      <c r="W19" s="20">
        <f>IF(GKScores!W19="","",(GKScores!W19/GKScores!$AQ19)*100)</f>
        <v>97.76247848537005</v>
      </c>
      <c r="X19" s="18">
        <f>IF(GKScores!X19="","",(GKScores!X19/GKScores!$AQ19)*100)</f>
      </c>
      <c r="Y19" s="20">
        <f>IF(GKScores!Y19="","",(GKScores!Y19/GKScores!$AQ19)*100)</f>
        <v>107.40103270223753</v>
      </c>
      <c r="Z19" s="18">
        <f>IF(GKScores!Z19="","",(GKScores!Z19/GKScores!$AQ19)*100)</f>
      </c>
      <c r="AA19" s="20">
        <f>IF(GKScores!AA19="","",(GKScores!AA19/GKScores!$AQ19)*100)</f>
      </c>
      <c r="AB19" s="18">
        <f>IF(GKScores!AB19="","",(GKScores!AB19/GKScores!$AQ19)*100)</f>
        <v>114.28571428571428</v>
      </c>
      <c r="AC19" s="20">
        <f>IF(GKScores!AC19="","",(GKScores!AC19/GKScores!$AQ19)*100)</f>
      </c>
      <c r="AD19" s="18">
        <f>IF(GKScores!AD19="","",(GKScores!AD19/GKScores!$AQ19)*100)</f>
      </c>
      <c r="AE19" s="20">
        <f>IF(GKScores!AE19="","",(GKScores!AE19/GKScores!$AQ19)*100)</f>
        <v>82.61617900172116</v>
      </c>
      <c r="AF19" s="18">
        <f>IF(GKScores!AF19="","",(GKScores!AF19/GKScores!$AQ19)*100)</f>
      </c>
      <c r="AG19" s="20">
        <f>IF(GKScores!AG19="","",(GKScores!AG19/GKScores!$AQ19)*100)</f>
      </c>
      <c r="AH19" s="18">
        <f>IF(GKScores!AH19="","",(GKScores!AH19/GKScores!$AQ19)*100)</f>
        <v>117.03958691910499</v>
      </c>
      <c r="AI19" s="20">
        <f>IF(GKScores!AI19="","",(GKScores!AI19/GKScores!$AQ19)*100)</f>
      </c>
      <c r="AJ19" s="18">
        <f>IF(GKScores!AJ19="","",(GKScores!AJ19/GKScores!$AQ19)*100)</f>
        <v>99.1394148020654</v>
      </c>
      <c r="AK19" s="20">
        <f>IF(GKScores!AK19="","",(GKScores!AK19/GKScores!$AQ19)*100)</f>
        <v>74.35456110154905</v>
      </c>
      <c r="AL19" s="18">
        <f>IF(GKScores!AL19="","",(GKScores!AL19/GKScores!$AQ19)*100)</f>
      </c>
    </row>
    <row r="20" spans="1:38" ht="12.75">
      <c r="A20" s="155" t="s">
        <v>86</v>
      </c>
      <c r="B20" s="30" t="s">
        <v>3</v>
      </c>
      <c r="C20" s="20">
        <f>IF(GKScores!C20="","",(GKScores!C20/GKScores!$AQ20)*100)</f>
      </c>
      <c r="D20" s="18">
        <f>IF(GKScores!D20="","",(GKScores!D20/GKScores!$AQ20)*100)</f>
        <v>143.41387373343727</v>
      </c>
      <c r="E20" s="20">
        <f>IF(GKScores!E20="","",(GKScores!E20/GKScores!$AQ20)*100)</f>
        <v>97.27201870615745</v>
      </c>
      <c r="F20" s="18">
        <f>IF(GKScores!F20="","",(GKScores!F20/GKScores!$AQ20)*100)</f>
      </c>
      <c r="G20" s="20">
        <f>IF(GKScores!G20="","",(GKScores!G20/GKScores!$AQ20)*100)</f>
      </c>
      <c r="H20" s="18">
        <f>IF(GKScores!H20="","",(GKScores!H20/GKScores!$AQ20)*100)</f>
        <v>79.81293842556508</v>
      </c>
      <c r="I20" s="20">
        <f>IF(GKScores!I20="","",(GKScores!I20/GKScores!$AQ20)*100)</f>
      </c>
      <c r="J20" s="18">
        <f>IF(GKScores!J20="","",(GKScores!J20/GKScores!$AQ20)*100)</f>
      </c>
      <c r="K20" s="20">
        <f>IF(GKScores!K20="","",(GKScores!K20/GKScores!$AQ20)*100)</f>
      </c>
      <c r="L20" s="18">
        <f>IF(GKScores!L20="","",(GKScores!L20/GKScores!$AQ20)*100)</f>
        <v>101.01325019485581</v>
      </c>
      <c r="M20" s="20">
        <f>IF(GKScores!M20="","",(GKScores!M20/GKScores!$AQ20)*100)</f>
        <v>108.49571317225252</v>
      </c>
      <c r="N20" s="18">
        <f>IF(GKScores!N20="","",(GKScores!N20/GKScores!$AQ20)*100)</f>
      </c>
      <c r="O20" s="20">
        <f>IF(GKScores!O20="","",(GKScores!O20/GKScores!$AQ20)*100)</f>
        <v>104.75448168355416</v>
      </c>
      <c r="P20" s="18">
        <f>IF(GKScores!P20="","",(GKScores!P20/GKScores!$AQ20)*100)</f>
      </c>
      <c r="Q20" s="20">
        <f>IF(GKScores!Q20="","",(GKScores!Q20/GKScores!$AQ20)*100)</f>
        <v>98.5190958690569</v>
      </c>
      <c r="R20" s="18">
        <f>IF(GKScores!R20="","",(GKScores!R20/GKScores!$AQ20)*100)</f>
      </c>
      <c r="S20" s="20">
        <f>IF(GKScores!S20="","",(GKScores!S20/GKScores!$AQ20)*100)</f>
      </c>
      <c r="T20" s="18">
        <f>IF(GKScores!T20="","",(GKScores!T20/GKScores!$AQ20)*100)</f>
        <v>98.5190958690569</v>
      </c>
      <c r="U20" s="20">
        <f>IF(GKScores!U20="","",(GKScores!U20/GKScores!$AQ20)*100)</f>
        <v>123.460639127046</v>
      </c>
      <c r="V20" s="18">
        <f>IF(GKScores!V20="","",(GKScores!V20/GKScores!$AQ20)*100)</f>
      </c>
      <c r="W20" s="20">
        <f>IF(GKScores!W20="","",(GKScores!W20/GKScores!$AQ20)*100)</f>
      </c>
      <c r="X20" s="18">
        <f>IF(GKScores!X20="","",(GKScores!X20/GKScores!$AQ20)*100)</f>
        <v>107.24863600935308</v>
      </c>
      <c r="Y20" s="20">
        <f>IF(GKScores!Y20="","",(GKScores!Y20/GKScores!$AQ20)*100)</f>
        <v>108.49571317225252</v>
      </c>
      <c r="Z20" s="18">
        <f>IF(GKScores!Z20="","",(GKScores!Z20/GKScores!$AQ20)*100)</f>
      </c>
      <c r="AA20" s="20">
        <f>IF(GKScores!AA20="","",(GKScores!AA20/GKScores!$AQ20)*100)</f>
      </c>
      <c r="AB20" s="18">
        <f>IF(GKScores!AB20="","",(GKScores!AB20/GKScores!$AQ20)*100)</f>
      </c>
      <c r="AC20" s="20">
        <f>IF(GKScores!AC20="","",(GKScores!AC20/GKScores!$AQ20)*100)</f>
      </c>
      <c r="AD20" s="18">
        <f>IF(GKScores!AD20="","",(GKScores!AD20/GKScores!$AQ20)*100)</f>
        <v>96.024941543258</v>
      </c>
      <c r="AE20" s="20">
        <f>IF(GKScores!AE20="","",(GKScores!AE20/GKScores!$AQ20)*100)</f>
      </c>
      <c r="AF20" s="18">
        <f>IF(GKScores!AF20="","",(GKScores!AF20/GKScores!$AQ20)*100)</f>
        <v>91.03663289166018</v>
      </c>
      <c r="AG20" s="20">
        <f>IF(GKScores!AG20="","",(GKScores!AG20/GKScores!$AQ20)*100)</f>
        <v>93.53078721745908</v>
      </c>
      <c r="AH20" s="18">
        <f>IF(GKScores!AH20="","",(GKScores!AH20/GKScores!$AQ20)*100)</f>
      </c>
      <c r="AI20" s="20">
        <f>IF(GKScores!AI20="","",(GKScores!AI20/GKScores!$AQ20)*100)</f>
        <v>73.57755261106782</v>
      </c>
      <c r="AJ20" s="18">
        <f>IF(GKScores!AJ20="","",(GKScores!AJ20/GKScores!$AQ20)*100)</f>
      </c>
      <c r="AK20" s="20">
        <f>IF(GKScores!AK20="","",(GKScores!AK20/GKScores!$AQ20)*100)</f>
        <v>74.82462977396726</v>
      </c>
      <c r="AL20" s="18">
        <f>IF(GKScores!AL20="","",(GKScores!AL20/GKScores!$AQ20)*100)</f>
      </c>
    </row>
    <row r="21" spans="2:12" s="29" customFormat="1" ht="12.75">
      <c r="B21" s="10"/>
      <c r="C21" s="31"/>
      <c r="D21" s="31"/>
      <c r="E21" s="31"/>
      <c r="F21" s="31"/>
      <c r="G21" s="31"/>
      <c r="H21" s="31"/>
      <c r="I21" s="31"/>
      <c r="J21" s="31"/>
      <c r="K21" s="31"/>
      <c r="L21" s="31"/>
    </row>
    <row r="22" spans="1:38" ht="12.75">
      <c r="A22" s="19" t="s">
        <v>24</v>
      </c>
      <c r="B22" s="28"/>
      <c r="C22" s="20">
        <f aca="true" t="shared" si="0" ref="C22:AL22">IF(COUNTIF(C3:C20,"&gt;0")=0,"",COUNTIF(C3:C20,"&gt;0"))</f>
        <v>7</v>
      </c>
      <c r="D22" s="18">
        <f t="shared" si="0"/>
        <v>7</v>
      </c>
      <c r="E22" s="20">
        <f t="shared" si="0"/>
        <v>7</v>
      </c>
      <c r="F22" s="18">
        <f t="shared" si="0"/>
        <v>7</v>
      </c>
      <c r="G22" s="20">
        <f t="shared" si="0"/>
        <v>7</v>
      </c>
      <c r="H22" s="18">
        <f t="shared" si="0"/>
        <v>7</v>
      </c>
      <c r="I22" s="20">
        <f t="shared" si="0"/>
        <v>7</v>
      </c>
      <c r="J22" s="18">
        <f t="shared" si="0"/>
        <v>7</v>
      </c>
      <c r="K22" s="20">
        <f t="shared" si="0"/>
        <v>7</v>
      </c>
      <c r="L22" s="18">
        <f t="shared" si="0"/>
        <v>7</v>
      </c>
      <c r="M22" s="20">
        <f t="shared" si="0"/>
        <v>7</v>
      </c>
      <c r="N22" s="18">
        <f t="shared" si="0"/>
        <v>7</v>
      </c>
      <c r="O22" s="20">
        <f t="shared" si="0"/>
        <v>7</v>
      </c>
      <c r="P22" s="18">
        <f t="shared" si="0"/>
        <v>7</v>
      </c>
      <c r="Q22" s="20">
        <f t="shared" si="0"/>
        <v>7</v>
      </c>
      <c r="R22" s="18">
        <f t="shared" si="0"/>
        <v>7</v>
      </c>
      <c r="S22" s="20">
        <f t="shared" si="0"/>
        <v>8</v>
      </c>
      <c r="T22" s="18">
        <f t="shared" si="0"/>
        <v>8</v>
      </c>
      <c r="U22" s="20">
        <f t="shared" si="0"/>
        <v>7</v>
      </c>
      <c r="V22" s="18">
        <f t="shared" si="0"/>
        <v>7</v>
      </c>
      <c r="W22" s="20">
        <f t="shared" si="0"/>
        <v>7</v>
      </c>
      <c r="X22" s="18">
        <f t="shared" si="0"/>
        <v>7</v>
      </c>
      <c r="Y22" s="20">
        <f t="shared" si="0"/>
        <v>7</v>
      </c>
      <c r="Z22" s="18">
        <f t="shared" si="0"/>
        <v>7</v>
      </c>
      <c r="AA22" s="20">
        <f t="shared" si="0"/>
        <v>7</v>
      </c>
      <c r="AB22" s="18">
        <f t="shared" si="0"/>
        <v>7</v>
      </c>
      <c r="AC22" s="20">
        <f t="shared" si="0"/>
        <v>7</v>
      </c>
      <c r="AD22" s="18">
        <f t="shared" si="0"/>
        <v>7</v>
      </c>
      <c r="AE22" s="20">
        <f t="shared" si="0"/>
        <v>7</v>
      </c>
      <c r="AF22" s="18">
        <f t="shared" si="0"/>
        <v>7</v>
      </c>
      <c r="AG22" s="20">
        <f t="shared" si="0"/>
        <v>7</v>
      </c>
      <c r="AH22" s="18">
        <f t="shared" si="0"/>
        <v>7</v>
      </c>
      <c r="AI22" s="20">
        <f t="shared" si="0"/>
        <v>7</v>
      </c>
      <c r="AJ22" s="18">
        <f t="shared" si="0"/>
        <v>7</v>
      </c>
      <c r="AK22" s="20">
        <f t="shared" si="0"/>
        <v>8</v>
      </c>
      <c r="AL22" s="18">
        <f t="shared" si="0"/>
        <v>8</v>
      </c>
    </row>
    <row r="23" spans="1:38" ht="12.75">
      <c r="A23" s="26"/>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1:38" ht="12.75">
      <c r="A24" s="27" t="s">
        <v>25</v>
      </c>
      <c r="B24" s="14"/>
      <c r="C24" s="23">
        <f aca="true" t="shared" si="1" ref="C24:AL24">IF(C22="","",SUM(C3:C20)/C22)</f>
        <v>118.07223470322609</v>
      </c>
      <c r="D24" s="24">
        <f t="shared" si="1"/>
        <v>124.68218423729245</v>
      </c>
      <c r="E24" s="23">
        <f t="shared" si="1"/>
        <v>99.27193372232192</v>
      </c>
      <c r="F24" s="24">
        <f t="shared" si="1"/>
        <v>99.232976807606</v>
      </c>
      <c r="G24" s="23">
        <f t="shared" si="1"/>
        <v>103.93961807932536</v>
      </c>
      <c r="H24" s="24">
        <f t="shared" si="1"/>
        <v>87.77051533820165</v>
      </c>
      <c r="I24" s="23">
        <f t="shared" si="1"/>
        <v>103.257108928196</v>
      </c>
      <c r="J24" s="24">
        <f t="shared" si="1"/>
        <v>81.52902987611834</v>
      </c>
      <c r="K24" s="23">
        <f t="shared" si="1"/>
        <v>102.56975368627702</v>
      </c>
      <c r="L24" s="24">
        <f t="shared" si="1"/>
        <v>96.62412584030965</v>
      </c>
      <c r="M24" s="23">
        <f t="shared" si="1"/>
        <v>102.16461355397139</v>
      </c>
      <c r="N24" s="24">
        <f t="shared" si="1"/>
        <v>101.32614260956132</v>
      </c>
      <c r="O24" s="23">
        <f t="shared" si="1"/>
        <v>88.70372076729225</v>
      </c>
      <c r="P24" s="24">
        <f t="shared" si="1"/>
        <v>93.13588535289018</v>
      </c>
      <c r="Q24" s="23">
        <f t="shared" si="1"/>
        <v>98.9550219160647</v>
      </c>
      <c r="R24" s="24">
        <f t="shared" si="1"/>
        <v>95.49668516564319</v>
      </c>
      <c r="S24" s="23">
        <f t="shared" si="1"/>
        <v>97.04724508663939</v>
      </c>
      <c r="T24" s="24">
        <f t="shared" si="1"/>
        <v>76.66032836183261</v>
      </c>
      <c r="U24" s="23">
        <f t="shared" si="1"/>
        <v>118.04974548514222</v>
      </c>
      <c r="V24" s="24">
        <f t="shared" si="1"/>
        <v>118.69333241215337</v>
      </c>
      <c r="W24" s="23">
        <f t="shared" si="1"/>
        <v>88.72981871590765</v>
      </c>
      <c r="X24" s="24">
        <f t="shared" si="1"/>
        <v>108.99329945398172</v>
      </c>
      <c r="Y24" s="23">
        <f t="shared" si="1"/>
        <v>107.03763033828226</v>
      </c>
      <c r="Z24" s="24">
        <f t="shared" si="1"/>
        <v>126.31301648410606</v>
      </c>
      <c r="AA24" s="23">
        <f t="shared" si="1"/>
        <v>99.52073425481966</v>
      </c>
      <c r="AB24" s="24">
        <f t="shared" si="1"/>
        <v>98.03071521673984</v>
      </c>
      <c r="AC24" s="23">
        <f t="shared" si="1"/>
        <v>90.94338144716106</v>
      </c>
      <c r="AD24" s="24">
        <f t="shared" si="1"/>
        <v>104.08938970596328</v>
      </c>
      <c r="AE24" s="23">
        <f t="shared" si="1"/>
        <v>94.67137896530333</v>
      </c>
      <c r="AF24" s="24">
        <f t="shared" si="1"/>
        <v>100.82741165829532</v>
      </c>
      <c r="AG24" s="23">
        <f t="shared" si="1"/>
        <v>101.87802066612578</v>
      </c>
      <c r="AH24" s="24">
        <f t="shared" si="1"/>
        <v>110.90880094822141</v>
      </c>
      <c r="AI24" s="23">
        <f t="shared" si="1"/>
        <v>91.85762482000523</v>
      </c>
      <c r="AJ24" s="24">
        <f t="shared" si="1"/>
        <v>117.87881567479215</v>
      </c>
      <c r="AK24" s="23">
        <f t="shared" si="1"/>
        <v>78.39543157448698</v>
      </c>
      <c r="AL24" s="25">
        <f t="shared" si="1"/>
        <v>82.13666149965533</v>
      </c>
    </row>
    <row r="25" spans="1:38" ht="12.75">
      <c r="A25" s="27" t="s">
        <v>48</v>
      </c>
      <c r="B25" s="14"/>
      <c r="C25" s="41">
        <f>IF(C24="","",(C24+D24)/2)</f>
        <v>121.37720947025926</v>
      </c>
      <c r="D25" s="61"/>
      <c r="E25" s="41">
        <f>IF(E24="","",(E24+F24)/2)</f>
        <v>99.25245526496396</v>
      </c>
      <c r="F25" s="61"/>
      <c r="G25" s="41">
        <f>IF(G24="","",(G24+H24)/2)</f>
        <v>95.8550667087635</v>
      </c>
      <c r="H25" s="61"/>
      <c r="I25" s="41">
        <f>IF(I24="","",(I24+J24)/2)</f>
        <v>92.39306940215718</v>
      </c>
      <c r="J25" s="61"/>
      <c r="K25" s="41">
        <f>IF(K24="","",(K24+L24)/2)</f>
        <v>99.59693976329334</v>
      </c>
      <c r="L25" s="61"/>
      <c r="M25" s="41">
        <f>IF(M24="","",(M24+N24)/2)</f>
        <v>101.74537808176635</v>
      </c>
      <c r="N25" s="61"/>
      <c r="O25" s="41">
        <f>IF(O24="","",(O24+P24)/2)</f>
        <v>90.91980306009123</v>
      </c>
      <c r="P25" s="61"/>
      <c r="Q25" s="41">
        <f>IF(Q24="","",(Q24+R24)/2)</f>
        <v>97.22585354085393</v>
      </c>
      <c r="R25" s="61"/>
      <c r="S25" s="41">
        <f>IF(S24="","",(S24+T24)/2)</f>
        <v>86.853786724236</v>
      </c>
      <c r="T25" s="61"/>
      <c r="U25" s="41">
        <f>IF(U24="","",(U24+V24)/2)</f>
        <v>118.3715389486478</v>
      </c>
      <c r="V25" s="61"/>
      <c r="W25" s="41">
        <f>IF(W24="","",(W24+X24)/2)</f>
        <v>98.86155908494469</v>
      </c>
      <c r="X25" s="61"/>
      <c r="Y25" s="41">
        <f>IF(Y24="","",(Y24+Z24)/2)</f>
        <v>116.67532341119416</v>
      </c>
      <c r="Z25" s="61"/>
      <c r="AA25" s="41">
        <f>IF(AA24="","",(AA24+AB24)/2)</f>
        <v>98.77572473577975</v>
      </c>
      <c r="AB25" s="61"/>
      <c r="AC25" s="41">
        <f>IF(AC24="","",(AC24+AD24)/2)</f>
        <v>97.51638557656217</v>
      </c>
      <c r="AD25" s="61"/>
      <c r="AE25" s="41">
        <f>IF(AE24="","",(AE24+AF24)/2)</f>
        <v>97.74939531179933</v>
      </c>
      <c r="AF25" s="61"/>
      <c r="AG25" s="41">
        <f>IF(AG24="","",(AG24+AH24)/2)</f>
        <v>106.3934108071736</v>
      </c>
      <c r="AH25" s="61"/>
      <c r="AI25" s="41">
        <f>IF(AI24="","",(AI24+AJ24)/2)</f>
        <v>104.86822024739868</v>
      </c>
      <c r="AJ25" s="61"/>
      <c r="AK25" s="41">
        <f>IF(AK24="","",(AK24+AL24)/2)</f>
        <v>80.26604653707116</v>
      </c>
      <c r="AL25" s="61"/>
    </row>
    <row r="26" spans="1:38" ht="12.75">
      <c r="A26" s="27" t="s">
        <v>31</v>
      </c>
      <c r="B26" s="14"/>
      <c r="C26" s="87">
        <f>IF(OR(C24="",D24=""),"",MAX(C24,D24)/MIN(C24,D24))</f>
        <v>1.0559822514639485</v>
      </c>
      <c r="D26" s="88"/>
      <c r="E26" s="87">
        <f>IF(OR(E24="",F24=""),"",MAX(E24,F24)/MIN(E24,F24))</f>
        <v>1.000392580329334</v>
      </c>
      <c r="F26" s="88"/>
      <c r="G26" s="87">
        <f>IF(OR(G24="",H24=""),"",MAX(G24,H24)/MIN(G24,H24))</f>
        <v>1.1842202097004915</v>
      </c>
      <c r="H26" s="88"/>
      <c r="I26" s="87">
        <f>IF(OR(I24="",J24=""),"",MAX(I24,J24)/MIN(I24,J24))</f>
        <v>1.2665072684550893</v>
      </c>
      <c r="J26" s="88"/>
      <c r="K26" s="87">
        <f>IF(OR(K24="",L24=""),"",MAX(K24,L24)/MIN(K24,L24))</f>
        <v>1.0615335745007795</v>
      </c>
      <c r="L26" s="88"/>
      <c r="M26" s="87">
        <f>IF(OR(M24="",N24=""),"",MAX(M24,N24)/MIN(M24,N24))</f>
        <v>1.008274971520834</v>
      </c>
      <c r="N26" s="88"/>
      <c r="O26" s="87">
        <f>IF(OR(O24="",P24=""),"",MAX(O24,P24)/MIN(O24,P24))</f>
        <v>1.049965937699788</v>
      </c>
      <c r="P26" s="88"/>
      <c r="Q26" s="87">
        <f>IF(OR(Q24="",R24=""),"",MAX(Q24,R24)/MIN(Q24,R24))</f>
        <v>1.0362142072724605</v>
      </c>
      <c r="R26" s="88"/>
      <c r="S26" s="87">
        <f>IF(OR(S24="",T24=""),"",MAX(S24,T24)/MIN(S24,T24))</f>
        <v>1.2659382911664772</v>
      </c>
      <c r="T26" s="88"/>
      <c r="U26" s="87">
        <f>IF(OR(U24="",V24=""),"",MAX(U24,V24)/MIN(U24,V24))</f>
        <v>1.005451828162494</v>
      </c>
      <c r="V26" s="88"/>
      <c r="W26" s="87">
        <f>IF(OR(W24="",X24=""),"",MAX(W24,X24)/MIN(W24,X24))</f>
        <v>1.2283728405098295</v>
      </c>
      <c r="X26" s="88"/>
      <c r="Y26" s="87">
        <f>IF(OR(Y24="",Z24=""),"",MAX(Y24,Z24)/MIN(Y24,Z24))</f>
        <v>1.1800804640845073</v>
      </c>
      <c r="Z26" s="88"/>
      <c r="AA26" s="87">
        <f>IF(OR(AA24="",AB24=""),"",MAX(AA24,AB24)/MIN(AA24,AB24))</f>
        <v>1.015199512058904</v>
      </c>
      <c r="AB26" s="88"/>
      <c r="AC26" s="87">
        <f>IF(OR(AC24="",AD24=""),"",MAX(AC24,AD24)/MIN(AC24,AD24))</f>
        <v>1.1445515665858563</v>
      </c>
      <c r="AD26" s="88"/>
      <c r="AE26" s="87">
        <f>IF(OR(AE24="",AF24=""),"",MAX(AE24,AF24)/MIN(AE24,AF24))</f>
        <v>1.0650252775471682</v>
      </c>
      <c r="AF26" s="88"/>
      <c r="AG26" s="87">
        <f>IF(OR(AG24="",AH24=""),"",MAX(AG24,AH24)/MIN(AG24,AH24))</f>
        <v>1.0886430676906382</v>
      </c>
      <c r="AH26" s="88"/>
      <c r="AI26" s="87">
        <f>IF(OR(AI24="",AJ24=""),"",MAX(AI24,AJ24)/MIN(AI24,AJ24))</f>
        <v>1.2832774187855975</v>
      </c>
      <c r="AJ26" s="88"/>
      <c r="AK26" s="87">
        <f>IF(OR(AK24="",AL24=""),"",MAX(AK24,AL24)/MIN(AK24,AL24))</f>
        <v>1.0477225502816914</v>
      </c>
      <c r="AL26" s="88"/>
    </row>
    <row r="28" ht="12.75">
      <c r="C28" s="9" t="s">
        <v>56</v>
      </c>
    </row>
    <row r="29" ht="12.75">
      <c r="C29" s="9" t="s">
        <v>61</v>
      </c>
    </row>
    <row r="30" ht="12.75">
      <c r="C30" s="9" t="s">
        <v>54</v>
      </c>
    </row>
    <row r="31" ht="12.75">
      <c r="C31" s="9" t="s">
        <v>37</v>
      </c>
    </row>
    <row r="32" ht="12.75">
      <c r="C32" s="9" t="s">
        <v>55</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3" r:id="rId1"/>
  <headerFooter alignWithMargins="0">
    <oddHeader>&amp;LMacclesfield Quiz League&amp;C2022-3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2023-04-28T12:46:54Z</cp:lastPrinted>
  <dcterms:created xsi:type="dcterms:W3CDTF">2007-02-26T13:38:06Z</dcterms:created>
  <dcterms:modified xsi:type="dcterms:W3CDTF">2023-04-28T15:26:26Z</dcterms:modified>
  <cp:category/>
  <cp:version/>
  <cp:contentType/>
  <cp:contentStatus/>
</cp:coreProperties>
</file>